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5576" windowHeight="7848" firstSheet="1" activeTab="1"/>
  </bookViews>
  <sheets>
    <sheet name="JRplotdata" sheetId="1" state="veryHidden" r:id="rId1"/>
    <sheet name="Beregningsværktøj - Skabelon" sheetId="2" r:id="rId2"/>
    <sheet name="Forecast - Skabelon" sheetId="3" r:id="rId3"/>
    <sheet name="Beregningsværktøj - Print" sheetId="4" r:id="rId4"/>
    <sheet name="Forecast - Print" sheetId="5" r:id="rId5"/>
  </sheets>
  <definedNames>
    <definedName name="_xlnm.Print_Area" localSheetId="3">'Beregningsværktøj - Print'!$A$1:$Q$57</definedName>
    <definedName name="_xlnm.Print_Area" localSheetId="1">'Beregningsværktøj - Skabelon'!$A$1:$P$54</definedName>
    <definedName name="_xlnm.Print_Area" localSheetId="4">'Forecast - Print'!$A$1:$N$135</definedName>
    <definedName name="_xlnm.Print_Area" localSheetId="2">'Forecast - Skabelon'!$A$1:$N$123</definedName>
  </definedNames>
  <calcPr fullCalcOnLoad="1"/>
</workbook>
</file>

<file path=xl/sharedStrings.xml><?xml version="1.0" encoding="utf-8"?>
<sst xmlns="http://schemas.openxmlformats.org/spreadsheetml/2006/main" count="209" uniqueCount="95">
  <si>
    <t>Alm. Ø90 skatteregnskaber, deltidslandmænd</t>
  </si>
  <si>
    <t>Antal</t>
  </si>
  <si>
    <t>Gns. Pris/stk.</t>
  </si>
  <si>
    <t>DB i alt</t>
  </si>
  <si>
    <t xml:space="preserve">Omsætning i alt </t>
  </si>
  <si>
    <t>Assistent</t>
  </si>
  <si>
    <t>Konsulent</t>
  </si>
  <si>
    <t xml:space="preserve">Konsulent i alt </t>
  </si>
  <si>
    <t xml:space="preserve">Assistent i alt </t>
  </si>
  <si>
    <t>Difference i alt</t>
  </si>
  <si>
    <t>Andre regnskabssystemer (Excel m.m.)</t>
  </si>
  <si>
    <t>Timer i alt</t>
  </si>
  <si>
    <t>Implementering af FlexRegnskab, lokalt</t>
  </si>
  <si>
    <t>OMSÆTNING/INDTÆGTER</t>
  </si>
  <si>
    <t>Implementeringsproces, Eksterne</t>
  </si>
  <si>
    <t>Omkostning kr.</t>
  </si>
  <si>
    <t>FlexRegnskaber, eksisterende Ø90 kunder</t>
  </si>
  <si>
    <t>*Udarbejdelse af udkast kundeaftale og oplæg til regnskabspraksis</t>
  </si>
  <si>
    <t>Formål og målsætning m./FlexRegnskab</t>
  </si>
  <si>
    <t>Kundekontakt og salg</t>
  </si>
  <si>
    <t>Implementeringsgruppe: planlægning, opstart og igangsætning*</t>
  </si>
  <si>
    <t>Markedsføring og kommunikation</t>
  </si>
  <si>
    <t>INVESTERING</t>
  </si>
  <si>
    <t>Opfølgning og drift</t>
  </si>
  <si>
    <t xml:space="preserve">Assistent </t>
  </si>
  <si>
    <t>kostpris/time</t>
  </si>
  <si>
    <t xml:space="preserve">Ø90 system </t>
  </si>
  <si>
    <t>kostpris/stk</t>
  </si>
  <si>
    <t>(0 - 800 bilag)</t>
  </si>
  <si>
    <t>Gns. Omk. Pr. Regnskab</t>
  </si>
  <si>
    <t>DB 2/stk.</t>
  </si>
  <si>
    <t>Alm. Ø90 skatteregnskaber, deltidslandmænd/Erhverv</t>
  </si>
  <si>
    <t>Ø90</t>
  </si>
  <si>
    <t>Timer pr. regnskab</t>
  </si>
  <si>
    <t>FlexRegnskaber nye Ø90 kunder</t>
  </si>
  <si>
    <t>Break Even Punkt</t>
  </si>
  <si>
    <t>Omsætning</t>
  </si>
  <si>
    <t>Salgspris FlexRegnskab</t>
  </si>
  <si>
    <t>Stk.</t>
  </si>
  <si>
    <t>Kr.</t>
  </si>
  <si>
    <t>Opstartsomkostninger</t>
  </si>
  <si>
    <t>Faste omkostninger</t>
  </si>
  <si>
    <t>Fasteomkostninger</t>
  </si>
  <si>
    <t>FlexRegnskpsmappe</t>
  </si>
  <si>
    <t>Mappe</t>
  </si>
  <si>
    <t>Forecast</t>
  </si>
  <si>
    <t>Solgte enheder</t>
  </si>
  <si>
    <t>DB. Sub Total</t>
  </si>
  <si>
    <t>DB</t>
  </si>
  <si>
    <t>Udviklingsomkostninger</t>
  </si>
  <si>
    <t>Timer</t>
  </si>
  <si>
    <t>Materialer</t>
  </si>
  <si>
    <t>Eksterne omkostninger</t>
  </si>
  <si>
    <t>Andet</t>
  </si>
  <si>
    <t xml:space="preserve">Omkostninger </t>
  </si>
  <si>
    <t>LD-midler</t>
  </si>
  <si>
    <t>Promille sats</t>
  </si>
  <si>
    <t>LD afregning</t>
  </si>
  <si>
    <t>Kostpris/time</t>
  </si>
  <si>
    <t xml:space="preserve">Sekretær/Assistent i alt </t>
  </si>
  <si>
    <t>Udviklings satser</t>
  </si>
  <si>
    <t>Løn inkl.. overhead</t>
  </si>
  <si>
    <t>Sekretær sats</t>
  </si>
  <si>
    <t>Gammel forretningsmodel</t>
  </si>
  <si>
    <t>Ny forretningsmodel</t>
  </si>
  <si>
    <t>Ikke variable Omkostninger</t>
  </si>
  <si>
    <t>Pris satser</t>
  </si>
  <si>
    <t xml:space="preserve">Centre </t>
  </si>
  <si>
    <t>Diverse</t>
  </si>
  <si>
    <t>Investering Total</t>
  </si>
  <si>
    <t>Pris satser / omkostninger</t>
  </si>
  <si>
    <t>Udviklings satser / omkostninger</t>
  </si>
  <si>
    <t>Nuværende produkt</t>
  </si>
  <si>
    <t>Beslægtede produkt</t>
  </si>
  <si>
    <t>Salgspris Nyt produkt</t>
  </si>
  <si>
    <t>Ekstisterende produkt</t>
  </si>
  <si>
    <t>Gns. Omk. Pr. produkt</t>
  </si>
  <si>
    <t>Beslægtede produkter</t>
  </si>
  <si>
    <t>Nyt produkt</t>
  </si>
  <si>
    <t>Nyt produkt (som erstatning for nuværende)</t>
  </si>
  <si>
    <t>Kannibalisering på beslægtede produkter</t>
  </si>
  <si>
    <t>Nyt produkt til nye kunder</t>
  </si>
  <si>
    <t>ROI</t>
  </si>
  <si>
    <t>Etableringsåret</t>
  </si>
  <si>
    <t>Akkumuleret ekstra indtjening</t>
  </si>
  <si>
    <t>Salgspris</t>
  </si>
  <si>
    <t>Timer pr. produkt</t>
  </si>
  <si>
    <t xml:space="preserve">Sekretær/ Assistent i alt </t>
  </si>
  <si>
    <t>Andre omk.</t>
  </si>
  <si>
    <t>OMSÆTNING / INDTÆGTER</t>
  </si>
  <si>
    <t>Forretningsmodel, produkt</t>
  </si>
  <si>
    <t>Implementeringsgruppe: planlægning, opstart og igangsætning</t>
  </si>
  <si>
    <t>Implementering af produkt, i egen virksomhed</t>
  </si>
  <si>
    <t>Andre implementeringsomkostninger</t>
  </si>
  <si>
    <t>Ressourceforbrug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</si>
</sst>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i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72"/>
      <color indexed="8"/>
      <name val="Calibri"/>
      <family val="2"/>
    </font>
    <font>
      <b/>
      <sz val="72"/>
      <color indexed="9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32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3"/>
      <name val="Calibri"/>
      <family val="2"/>
    </font>
    <font>
      <sz val="16"/>
      <color rgb="FFFF0000"/>
      <name val="Calibri"/>
      <family val="2"/>
    </font>
    <font>
      <i/>
      <sz val="16"/>
      <color theme="1"/>
      <name val="Calibri"/>
      <family val="2"/>
    </font>
    <font>
      <b/>
      <sz val="28"/>
      <color theme="1"/>
      <name val="Calibri"/>
      <family val="2"/>
    </font>
    <font>
      <sz val="7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4" fontId="0" fillId="4" borderId="0" xfId="0" applyNumberFormat="1" applyFill="1" applyAlignment="1">
      <alignment horizontal="center"/>
    </xf>
    <xf numFmtId="0" fontId="54" fillId="4" borderId="0" xfId="0" applyFont="1" applyFill="1" applyAlignment="1">
      <alignment/>
    </xf>
    <xf numFmtId="0" fontId="0" fillId="4" borderId="0" xfId="0" applyFill="1" applyBorder="1" applyAlignment="1">
      <alignment/>
    </xf>
    <xf numFmtId="4" fontId="0" fillId="4" borderId="0" xfId="0" applyNumberFormat="1" applyFill="1" applyAlignment="1">
      <alignment/>
    </xf>
    <xf numFmtId="4" fontId="56" fillId="4" borderId="0" xfId="0" applyNumberFormat="1" applyFont="1" applyFill="1" applyBorder="1" applyAlignment="1">
      <alignment horizontal="right"/>
    </xf>
    <xf numFmtId="3" fontId="56" fillId="4" borderId="0" xfId="0" applyNumberFormat="1" applyFont="1" applyFill="1" applyBorder="1" applyAlignment="1">
      <alignment horizontal="center"/>
    </xf>
    <xf numFmtId="3" fontId="57" fillId="4" borderId="0" xfId="0" applyNumberFormat="1" applyFont="1" applyFill="1" applyBorder="1" applyAlignment="1">
      <alignment horizontal="center"/>
    </xf>
    <xf numFmtId="0" fontId="56" fillId="4" borderId="0" xfId="0" applyFont="1" applyFill="1" applyBorder="1" applyAlignment="1">
      <alignment/>
    </xf>
    <xf numFmtId="0" fontId="57" fillId="4" borderId="0" xfId="0" applyFont="1" applyFill="1" applyBorder="1" applyAlignment="1">
      <alignment/>
    </xf>
    <xf numFmtId="4" fontId="57" fillId="4" borderId="0" xfId="0" applyNumberFormat="1" applyFont="1" applyFill="1" applyBorder="1" applyAlignment="1">
      <alignment horizontal="right"/>
    </xf>
    <xf numFmtId="0" fontId="58" fillId="4" borderId="0" xfId="0" applyFont="1" applyFill="1" applyBorder="1" applyAlignment="1">
      <alignment/>
    </xf>
    <xf numFmtId="0" fontId="56" fillId="4" borderId="10" xfId="0" applyFont="1" applyFill="1" applyBorder="1" applyAlignment="1">
      <alignment/>
    </xf>
    <xf numFmtId="0" fontId="56" fillId="4" borderId="0" xfId="0" applyFont="1" applyFill="1" applyBorder="1" applyAlignment="1">
      <alignment horizontal="center"/>
    </xf>
    <xf numFmtId="0" fontId="56" fillId="4" borderId="11" xfId="0" applyFont="1" applyFill="1" applyBorder="1" applyAlignment="1">
      <alignment horizontal="center"/>
    </xf>
    <xf numFmtId="4" fontId="56" fillId="4" borderId="0" xfId="0" applyNumberFormat="1" applyFont="1" applyFill="1" applyBorder="1" applyAlignment="1">
      <alignment/>
    </xf>
    <xf numFmtId="0" fontId="57" fillId="4" borderId="10" xfId="0" applyFont="1" applyFill="1" applyBorder="1" applyAlignment="1">
      <alignment/>
    </xf>
    <xf numFmtId="4" fontId="59" fillId="4" borderId="0" xfId="0" applyNumberFormat="1" applyFont="1" applyFill="1" applyBorder="1" applyAlignment="1">
      <alignment horizontal="center"/>
    </xf>
    <xf numFmtId="0" fontId="56" fillId="4" borderId="0" xfId="0" applyFont="1" applyFill="1" applyBorder="1" applyAlignment="1">
      <alignment horizontal="right"/>
    </xf>
    <xf numFmtId="0" fontId="56" fillId="4" borderId="11" xfId="0" applyFont="1" applyFill="1" applyBorder="1" applyAlignment="1">
      <alignment horizontal="right"/>
    </xf>
    <xf numFmtId="4" fontId="59" fillId="4" borderId="0" xfId="0" applyNumberFormat="1" applyFont="1" applyFill="1" applyBorder="1" applyAlignment="1">
      <alignment horizontal="right"/>
    </xf>
    <xf numFmtId="3" fontId="56" fillId="4" borderId="10" xfId="0" applyNumberFormat="1" applyFont="1" applyFill="1" applyBorder="1" applyAlignment="1">
      <alignment horizontal="center"/>
    </xf>
    <xf numFmtId="0" fontId="56" fillId="4" borderId="0" xfId="0" applyNumberFormat="1" applyFont="1" applyFill="1" applyBorder="1" applyAlignment="1">
      <alignment horizontal="center"/>
    </xf>
    <xf numFmtId="4" fontId="56" fillId="4" borderId="11" xfId="0" applyNumberFormat="1" applyFont="1" applyFill="1" applyBorder="1" applyAlignment="1">
      <alignment horizontal="right"/>
    </xf>
    <xf numFmtId="0" fontId="59" fillId="4" borderId="0" xfId="0" applyFont="1" applyFill="1" applyBorder="1" applyAlignment="1">
      <alignment/>
    </xf>
    <xf numFmtId="0" fontId="56" fillId="4" borderId="10" xfId="0" applyFont="1" applyFill="1" applyBorder="1" applyAlignment="1">
      <alignment horizontal="center"/>
    </xf>
    <xf numFmtId="3" fontId="57" fillId="4" borderId="10" xfId="0" applyNumberFormat="1" applyFont="1" applyFill="1" applyBorder="1" applyAlignment="1">
      <alignment horizontal="center"/>
    </xf>
    <xf numFmtId="4" fontId="57" fillId="4" borderId="11" xfId="0" applyNumberFormat="1" applyFont="1" applyFill="1" applyBorder="1" applyAlignment="1">
      <alignment horizontal="right"/>
    </xf>
    <xf numFmtId="4" fontId="56" fillId="4" borderId="11" xfId="0" applyNumberFormat="1" applyFont="1" applyFill="1" applyBorder="1" applyAlignment="1">
      <alignment horizontal="center"/>
    </xf>
    <xf numFmtId="4" fontId="60" fillId="4" borderId="0" xfId="0" applyNumberFormat="1" applyFont="1" applyFill="1" applyBorder="1" applyAlignment="1">
      <alignment horizontal="center"/>
    </xf>
    <xf numFmtId="4" fontId="60" fillId="4" borderId="11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4" borderId="12" xfId="0" applyNumberFormat="1" applyFill="1" applyBorder="1" applyAlignment="1">
      <alignment horizontal="center"/>
    </xf>
    <xf numFmtId="4" fontId="0" fillId="4" borderId="13" xfId="0" applyNumberFormat="1" applyFill="1" applyBorder="1" applyAlignment="1">
      <alignment horizontal="center"/>
    </xf>
    <xf numFmtId="3" fontId="57" fillId="4" borderId="14" xfId="0" applyNumberFormat="1" applyFont="1" applyFill="1" applyBorder="1" applyAlignment="1">
      <alignment horizontal="center"/>
    </xf>
    <xf numFmtId="3" fontId="57" fillId="4" borderId="15" xfId="0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/>
    </xf>
    <xf numFmtId="0" fontId="57" fillId="4" borderId="15" xfId="0" applyFont="1" applyFill="1" applyBorder="1" applyAlignment="1">
      <alignment/>
    </xf>
    <xf numFmtId="4" fontId="56" fillId="4" borderId="15" xfId="0" applyNumberFormat="1" applyFont="1" applyFill="1" applyBorder="1" applyAlignment="1">
      <alignment horizontal="right"/>
    </xf>
    <xf numFmtId="4" fontId="57" fillId="4" borderId="15" xfId="0" applyNumberFormat="1" applyFont="1" applyFill="1" applyBorder="1" applyAlignment="1">
      <alignment horizontal="center"/>
    </xf>
    <xf numFmtId="4" fontId="57" fillId="4" borderId="16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4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4" fontId="56" fillId="4" borderId="0" xfId="0" applyNumberFormat="1" applyFont="1" applyFill="1" applyBorder="1" applyAlignment="1">
      <alignment horizontal="left"/>
    </xf>
    <xf numFmtId="4" fontId="57" fillId="4" borderId="19" xfId="0" applyNumberFormat="1" applyFont="1" applyFill="1" applyBorder="1" applyAlignment="1">
      <alignment horizontal="left"/>
    </xf>
    <xf numFmtId="4" fontId="56" fillId="4" borderId="20" xfId="0" applyNumberFormat="1" applyFont="1" applyFill="1" applyBorder="1" applyAlignment="1">
      <alignment horizontal="left"/>
    </xf>
    <xf numFmtId="4" fontId="56" fillId="4" borderId="21" xfId="0" applyNumberFormat="1" applyFont="1" applyFill="1" applyBorder="1" applyAlignment="1">
      <alignment horizontal="left"/>
    </xf>
    <xf numFmtId="4" fontId="56" fillId="4" borderId="22" xfId="0" applyNumberFormat="1" applyFont="1" applyFill="1" applyBorder="1" applyAlignment="1">
      <alignment horizontal="right"/>
    </xf>
    <xf numFmtId="0" fontId="5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6" fillId="4" borderId="23" xfId="0" applyFont="1" applyFill="1" applyBorder="1" applyAlignment="1">
      <alignment/>
    </xf>
    <xf numFmtId="0" fontId="56" fillId="4" borderId="17" xfId="0" applyFont="1" applyFill="1" applyBorder="1" applyAlignment="1">
      <alignment/>
    </xf>
    <xf numFmtId="9" fontId="0" fillId="4" borderId="0" xfId="0" applyNumberFormat="1" applyFill="1" applyAlignment="1">
      <alignment/>
    </xf>
    <xf numFmtId="4" fontId="56" fillId="4" borderId="0" xfId="0" applyNumberFormat="1" applyFont="1" applyFill="1" applyAlignment="1">
      <alignment/>
    </xf>
    <xf numFmtId="0" fontId="57" fillId="4" borderId="0" xfId="0" applyFont="1" applyFill="1" applyAlignment="1">
      <alignment/>
    </xf>
    <xf numFmtId="4" fontId="57" fillId="4" borderId="0" xfId="0" applyNumberFormat="1" applyFont="1" applyFill="1" applyAlignment="1">
      <alignment/>
    </xf>
    <xf numFmtId="3" fontId="56" fillId="4" borderId="0" xfId="0" applyNumberFormat="1" applyFont="1" applyFill="1" applyAlignment="1">
      <alignment/>
    </xf>
    <xf numFmtId="3" fontId="56" fillId="4" borderId="0" xfId="0" applyNumberFormat="1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56" fillId="4" borderId="24" xfId="0" applyFont="1" applyFill="1" applyBorder="1" applyAlignment="1">
      <alignment/>
    </xf>
    <xf numFmtId="0" fontId="56" fillId="4" borderId="12" xfId="0" applyFont="1" applyFill="1" applyBorder="1" applyAlignment="1">
      <alignment/>
    </xf>
    <xf numFmtId="4" fontId="56" fillId="4" borderId="12" xfId="0" applyNumberFormat="1" applyFont="1" applyFill="1" applyBorder="1" applyAlignment="1">
      <alignment/>
    </xf>
    <xf numFmtId="4" fontId="56" fillId="4" borderId="12" xfId="0" applyNumberFormat="1" applyFont="1" applyFill="1" applyBorder="1" applyAlignment="1">
      <alignment horizontal="center"/>
    </xf>
    <xf numFmtId="0" fontId="57" fillId="4" borderId="14" xfId="0" applyFont="1" applyFill="1" applyBorder="1" applyAlignment="1">
      <alignment/>
    </xf>
    <xf numFmtId="0" fontId="54" fillId="4" borderId="0" xfId="0" applyFont="1" applyFill="1" applyBorder="1" applyAlignment="1">
      <alignment/>
    </xf>
    <xf numFmtId="0" fontId="59" fillId="4" borderId="0" xfId="0" applyNumberFormat="1" applyFont="1" applyFill="1" applyBorder="1" applyAlignment="1">
      <alignment horizontal="center"/>
    </xf>
    <xf numFmtId="3" fontId="59" fillId="4" borderId="0" xfId="0" applyNumberFormat="1" applyFont="1" applyFill="1" applyBorder="1" applyAlignment="1">
      <alignment horizontal="right"/>
    </xf>
    <xf numFmtId="3" fontId="56" fillId="4" borderId="0" xfId="0" applyNumberFormat="1" applyFont="1" applyFill="1" applyBorder="1" applyAlignment="1">
      <alignment horizontal="right"/>
    </xf>
    <xf numFmtId="3" fontId="56" fillId="4" borderId="11" xfId="0" applyNumberFormat="1" applyFont="1" applyFill="1" applyBorder="1" applyAlignment="1">
      <alignment horizontal="right"/>
    </xf>
    <xf numFmtId="3" fontId="57" fillId="4" borderId="15" xfId="0" applyNumberFormat="1" applyFont="1" applyFill="1" applyBorder="1" applyAlignment="1">
      <alignment horizontal="right"/>
    </xf>
    <xf numFmtId="3" fontId="57" fillId="4" borderId="16" xfId="0" applyNumberFormat="1" applyFont="1" applyFill="1" applyBorder="1" applyAlignment="1">
      <alignment horizontal="right"/>
    </xf>
    <xf numFmtId="3" fontId="56" fillId="4" borderId="15" xfId="0" applyNumberFormat="1" applyFont="1" applyFill="1" applyBorder="1" applyAlignment="1">
      <alignment horizontal="right"/>
    </xf>
    <xf numFmtId="3" fontId="62" fillId="4" borderId="16" xfId="0" applyNumberFormat="1" applyFont="1" applyFill="1" applyBorder="1" applyAlignment="1">
      <alignment horizontal="right"/>
    </xf>
    <xf numFmtId="3" fontId="63" fillId="4" borderId="17" xfId="0" applyNumberFormat="1" applyFont="1" applyFill="1" applyBorder="1" applyAlignment="1">
      <alignment/>
    </xf>
    <xf numFmtId="3" fontId="63" fillId="4" borderId="0" xfId="0" applyNumberFormat="1" applyFont="1" applyFill="1" applyBorder="1" applyAlignment="1">
      <alignment/>
    </xf>
    <xf numFmtId="0" fontId="56" fillId="4" borderId="11" xfId="0" applyFont="1" applyFill="1" applyBorder="1" applyAlignment="1">
      <alignment/>
    </xf>
    <xf numFmtId="0" fontId="56" fillId="4" borderId="25" xfId="0" applyFont="1" applyFill="1" applyBorder="1" applyAlignment="1">
      <alignment/>
    </xf>
    <xf numFmtId="0" fontId="56" fillId="4" borderId="0" xfId="0" applyFont="1" applyFill="1" applyBorder="1" applyAlignment="1">
      <alignment horizontal="left"/>
    </xf>
    <xf numFmtId="3" fontId="59" fillId="4" borderId="0" xfId="0" applyNumberFormat="1" applyFont="1" applyFill="1" applyBorder="1" applyAlignment="1">
      <alignment horizontal="center"/>
    </xf>
    <xf numFmtId="3" fontId="26" fillId="4" borderId="0" xfId="0" applyNumberFormat="1" applyFont="1" applyFill="1" applyBorder="1" applyAlignment="1">
      <alignment horizontal="right"/>
    </xf>
    <xf numFmtId="0" fontId="56" fillId="4" borderId="17" xfId="0" applyFont="1" applyFill="1" applyBorder="1" applyAlignment="1">
      <alignment horizontal="center"/>
    </xf>
    <xf numFmtId="4" fontId="56" fillId="4" borderId="17" xfId="0" applyNumberFormat="1" applyFont="1" applyFill="1" applyBorder="1" applyAlignment="1">
      <alignment horizontal="center"/>
    </xf>
    <xf numFmtId="0" fontId="56" fillId="4" borderId="18" xfId="0" applyFont="1" applyFill="1" applyBorder="1" applyAlignment="1">
      <alignment horizontal="center"/>
    </xf>
    <xf numFmtId="0" fontId="56" fillId="4" borderId="17" xfId="0" applyFont="1" applyFill="1" applyBorder="1" applyAlignment="1">
      <alignment horizontal="left"/>
    </xf>
    <xf numFmtId="3" fontId="59" fillId="4" borderId="17" xfId="0" applyNumberFormat="1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 wrapText="1"/>
    </xf>
    <xf numFmtId="0" fontId="57" fillId="4" borderId="2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59" fillId="4" borderId="0" xfId="0" applyNumberFormat="1" applyFont="1" applyFill="1" applyBorder="1" applyAlignment="1">
      <alignment/>
    </xf>
    <xf numFmtId="0" fontId="56" fillId="4" borderId="26" xfId="0" applyFont="1" applyFill="1" applyBorder="1" applyAlignment="1">
      <alignment/>
    </xf>
    <xf numFmtId="3" fontId="57" fillId="4" borderId="11" xfId="0" applyNumberFormat="1" applyFont="1" applyFill="1" applyBorder="1" applyAlignment="1">
      <alignment horizontal="right"/>
    </xf>
    <xf numFmtId="3" fontId="57" fillId="4" borderId="27" xfId="0" applyNumberFormat="1" applyFont="1" applyFill="1" applyBorder="1" applyAlignment="1">
      <alignment horizontal="right"/>
    </xf>
    <xf numFmtId="0" fontId="64" fillId="4" borderId="12" xfId="0" applyFont="1" applyFill="1" applyBorder="1" applyAlignment="1">
      <alignment/>
    </xf>
    <xf numFmtId="0" fontId="59" fillId="4" borderId="0" xfId="0" applyFont="1" applyFill="1" applyBorder="1" applyAlignment="1">
      <alignment horizontal="center"/>
    </xf>
    <xf numFmtId="4" fontId="56" fillId="4" borderId="0" xfId="0" applyNumberFormat="1" applyFont="1" applyFill="1" applyBorder="1" applyAlignment="1">
      <alignment horizontal="center"/>
    </xf>
    <xf numFmtId="0" fontId="57" fillId="4" borderId="0" xfId="0" applyFont="1" applyFill="1" applyAlignment="1">
      <alignment horizontal="left"/>
    </xf>
    <xf numFmtId="0" fontId="56" fillId="4" borderId="12" xfId="0" applyFont="1" applyFill="1" applyBorder="1" applyAlignment="1">
      <alignment horizontal="center"/>
    </xf>
    <xf numFmtId="0" fontId="57" fillId="4" borderId="0" xfId="0" applyFont="1" applyFill="1" applyBorder="1" applyAlignment="1">
      <alignment horizontal="left"/>
    </xf>
    <xf numFmtId="3" fontId="57" fillId="4" borderId="0" xfId="0" applyNumberFormat="1" applyFont="1" applyFill="1" applyBorder="1" applyAlignment="1">
      <alignment horizontal="left"/>
    </xf>
    <xf numFmtId="4" fontId="57" fillId="4" borderId="0" xfId="0" applyNumberFormat="1" applyFont="1" applyFill="1" applyBorder="1" applyAlignment="1">
      <alignment/>
    </xf>
    <xf numFmtId="4" fontId="57" fillId="4" borderId="0" xfId="0" applyNumberFormat="1" applyFont="1" applyFill="1" applyBorder="1" applyAlignment="1">
      <alignment horizontal="left"/>
    </xf>
    <xf numFmtId="0" fontId="0" fillId="6" borderId="23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57" fillId="6" borderId="1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56" fillId="6" borderId="0" xfId="0" applyFont="1" applyFill="1" applyAlignment="1">
      <alignment/>
    </xf>
    <xf numFmtId="0" fontId="57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56" fillId="6" borderId="0" xfId="0" applyFont="1" applyFill="1" applyBorder="1" applyAlignment="1">
      <alignment horizontal="right"/>
    </xf>
    <xf numFmtId="0" fontId="56" fillId="6" borderId="18" xfId="0" applyFont="1" applyFill="1" applyBorder="1" applyAlignment="1">
      <alignment horizontal="right"/>
    </xf>
    <xf numFmtId="0" fontId="59" fillId="6" borderId="10" xfId="0" applyFont="1" applyFill="1" applyBorder="1" applyAlignment="1">
      <alignment/>
    </xf>
    <xf numFmtId="0" fontId="56" fillId="6" borderId="17" xfId="0" applyFont="1" applyFill="1" applyBorder="1" applyAlignment="1">
      <alignment horizontal="right"/>
    </xf>
    <xf numFmtId="0" fontId="56" fillId="6" borderId="10" xfId="0" applyFont="1" applyFill="1" applyBorder="1" applyAlignment="1">
      <alignment/>
    </xf>
    <xf numFmtId="3" fontId="56" fillId="6" borderId="11" xfId="0" applyNumberFormat="1" applyFont="1" applyFill="1" applyBorder="1" applyAlignment="1">
      <alignment horizontal="right"/>
    </xf>
    <xf numFmtId="0" fontId="56" fillId="6" borderId="11" xfId="0" applyFont="1" applyFill="1" applyBorder="1" applyAlignment="1">
      <alignment horizontal="right"/>
    </xf>
    <xf numFmtId="3" fontId="26" fillId="6" borderId="10" xfId="0" applyNumberFormat="1" applyFont="1" applyFill="1" applyBorder="1" applyAlignment="1">
      <alignment/>
    </xf>
    <xf numFmtId="3" fontId="56" fillId="6" borderId="0" xfId="0" applyNumberFormat="1" applyFont="1" applyFill="1" applyBorder="1" applyAlignment="1">
      <alignment/>
    </xf>
    <xf numFmtId="3" fontId="56" fillId="6" borderId="11" xfId="0" applyNumberFormat="1" applyFont="1" applyFill="1" applyBorder="1" applyAlignment="1">
      <alignment/>
    </xf>
    <xf numFmtId="3" fontId="59" fillId="6" borderId="10" xfId="0" applyNumberFormat="1" applyFont="1" applyFill="1" applyBorder="1" applyAlignment="1">
      <alignment/>
    </xf>
    <xf numFmtId="3" fontId="56" fillId="6" borderId="13" xfId="0" applyNumberFormat="1" applyFont="1" applyFill="1" applyBorder="1" applyAlignment="1">
      <alignment/>
    </xf>
    <xf numFmtId="3" fontId="56" fillId="6" borderId="12" xfId="0" applyNumberFormat="1" applyFont="1" applyFill="1" applyBorder="1" applyAlignment="1">
      <alignment/>
    </xf>
    <xf numFmtId="3" fontId="26" fillId="6" borderId="14" xfId="0" applyNumberFormat="1" applyFont="1" applyFill="1" applyBorder="1" applyAlignment="1">
      <alignment/>
    </xf>
    <xf numFmtId="3" fontId="57" fillId="6" borderId="15" xfId="0" applyNumberFormat="1" applyFont="1" applyFill="1" applyBorder="1" applyAlignment="1">
      <alignment/>
    </xf>
    <xf numFmtId="3" fontId="57" fillId="6" borderId="16" xfId="0" applyNumberFormat="1" applyFont="1" applyFill="1" applyBorder="1" applyAlignment="1">
      <alignment/>
    </xf>
    <xf numFmtId="3" fontId="28" fillId="6" borderId="14" xfId="0" applyNumberFormat="1" applyFont="1" applyFill="1" applyBorder="1" applyAlignment="1">
      <alignment/>
    </xf>
    <xf numFmtId="3" fontId="26" fillId="6" borderId="0" xfId="0" applyNumberFormat="1" applyFont="1" applyFill="1" applyBorder="1" applyAlignment="1">
      <alignment/>
    </xf>
    <xf numFmtId="3" fontId="57" fillId="6" borderId="0" xfId="0" applyNumberFormat="1" applyFont="1" applyFill="1" applyBorder="1" applyAlignment="1">
      <alignment/>
    </xf>
    <xf numFmtId="3" fontId="28" fillId="6" borderId="0" xfId="0" applyNumberFormat="1" applyFont="1" applyFill="1" applyBorder="1" applyAlignment="1">
      <alignment/>
    </xf>
    <xf numFmtId="0" fontId="57" fillId="6" borderId="14" xfId="0" applyFont="1" applyFill="1" applyBorder="1" applyAlignment="1">
      <alignment wrapText="1"/>
    </xf>
    <xf numFmtId="3" fontId="57" fillId="6" borderId="14" xfId="0" applyNumberFormat="1" applyFon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56" fillId="4" borderId="28" xfId="0" applyFont="1" applyFill="1" applyBorder="1" applyAlignment="1">
      <alignment/>
    </xf>
    <xf numFmtId="4" fontId="56" fillId="4" borderId="28" xfId="0" applyNumberFormat="1" applyFont="1" applyFill="1" applyBorder="1" applyAlignment="1">
      <alignment horizontal="right"/>
    </xf>
    <xf numFmtId="0" fontId="54" fillId="4" borderId="15" xfId="0" applyFont="1" applyFill="1" applyBorder="1" applyAlignment="1">
      <alignment/>
    </xf>
    <xf numFmtId="4" fontId="56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center"/>
    </xf>
    <xf numFmtId="49" fontId="56" fillId="6" borderId="10" xfId="0" applyNumberFormat="1" applyFont="1" applyFill="1" applyBorder="1" applyAlignment="1">
      <alignment horizontal="left" vertical="top"/>
    </xf>
    <xf numFmtId="4" fontId="26" fillId="4" borderId="0" xfId="0" applyNumberFormat="1" applyFont="1" applyFill="1" applyBorder="1" applyAlignment="1">
      <alignment horizontal="center"/>
    </xf>
    <xf numFmtId="0" fontId="57" fillId="6" borderId="29" xfId="0" applyFont="1" applyFill="1" applyBorder="1" applyAlignment="1">
      <alignment/>
    </xf>
    <xf numFmtId="0" fontId="57" fillId="6" borderId="30" xfId="0" applyFont="1" applyFill="1" applyBorder="1" applyAlignment="1">
      <alignment/>
    </xf>
    <xf numFmtId="0" fontId="57" fillId="6" borderId="31" xfId="0" applyFont="1" applyFill="1" applyBorder="1" applyAlignment="1">
      <alignment horizontal="left"/>
    </xf>
    <xf numFmtId="3" fontId="59" fillId="4" borderId="17" xfId="0" applyNumberFormat="1" applyFont="1" applyFill="1" applyBorder="1" applyAlignment="1" applyProtection="1">
      <alignment/>
      <protection locked="0"/>
    </xf>
    <xf numFmtId="3" fontId="59" fillId="4" borderId="0" xfId="0" applyNumberFormat="1" applyFont="1" applyFill="1" applyBorder="1" applyAlignment="1" applyProtection="1">
      <alignment/>
      <protection locked="0"/>
    </xf>
    <xf numFmtId="0" fontId="59" fillId="4" borderId="17" xfId="0" applyFont="1" applyFill="1" applyBorder="1" applyAlignment="1" applyProtection="1">
      <alignment/>
      <protection locked="0"/>
    </xf>
    <xf numFmtId="0" fontId="59" fillId="4" borderId="0" xfId="0" applyFont="1" applyFill="1" applyBorder="1" applyAlignment="1" applyProtection="1">
      <alignment horizontal="center"/>
      <protection locked="0"/>
    </xf>
    <xf numFmtId="0" fontId="59" fillId="4" borderId="0" xfId="0" applyFont="1" applyFill="1" applyBorder="1" applyAlignment="1" applyProtection="1">
      <alignment/>
      <protection locked="0"/>
    </xf>
    <xf numFmtId="0" fontId="56" fillId="4" borderId="0" xfId="0" applyFont="1" applyFill="1" applyBorder="1" applyAlignment="1" applyProtection="1">
      <alignment horizontal="center"/>
      <protection locked="0"/>
    </xf>
    <xf numFmtId="0" fontId="59" fillId="4" borderId="0" xfId="0" applyNumberFormat="1" applyFont="1" applyFill="1" applyBorder="1" applyAlignment="1" applyProtection="1">
      <alignment horizontal="center"/>
      <protection locked="0"/>
    </xf>
    <xf numFmtId="3" fontId="59" fillId="4" borderId="17" xfId="0" applyNumberFormat="1" applyFont="1" applyFill="1" applyBorder="1" applyAlignment="1" applyProtection="1">
      <alignment horizontal="center"/>
      <protection locked="0"/>
    </xf>
    <xf numFmtId="3" fontId="59" fillId="4" borderId="0" xfId="0" applyNumberFormat="1" applyFont="1" applyFill="1" applyBorder="1" applyAlignment="1" applyProtection="1">
      <alignment horizontal="center"/>
      <protection locked="0"/>
    </xf>
    <xf numFmtId="3" fontId="59" fillId="4" borderId="0" xfId="0" applyNumberFormat="1" applyFont="1" applyFill="1" applyBorder="1" applyAlignment="1" applyProtection="1">
      <alignment horizontal="right"/>
      <protection locked="0"/>
    </xf>
    <xf numFmtId="0" fontId="59" fillId="4" borderId="0" xfId="0" applyFont="1" applyFill="1" applyBorder="1" applyAlignment="1" applyProtection="1">
      <alignment horizontal="center" wrapText="1"/>
      <protection locked="0"/>
    </xf>
    <xf numFmtId="3" fontId="56" fillId="4" borderId="0" xfId="0" applyNumberFormat="1" applyFont="1" applyFill="1" applyBorder="1" applyAlignment="1" applyProtection="1">
      <alignment/>
      <protection locked="0"/>
    </xf>
    <xf numFmtId="3" fontId="59" fillId="6" borderId="10" xfId="0" applyNumberFormat="1" applyFont="1" applyFill="1" applyBorder="1" applyAlignment="1" applyProtection="1">
      <alignment/>
      <protection locked="0"/>
    </xf>
    <xf numFmtId="3" fontId="26" fillId="4" borderId="0" xfId="0" applyNumberFormat="1" applyFont="1" applyFill="1" applyBorder="1" applyAlignment="1" applyProtection="1">
      <alignment horizontal="right"/>
      <protection/>
    </xf>
    <xf numFmtId="0" fontId="26" fillId="4" borderId="0" xfId="0" applyFont="1" applyFill="1" applyBorder="1" applyAlignment="1" applyProtection="1">
      <alignment/>
      <protection/>
    </xf>
    <xf numFmtId="3" fontId="28" fillId="4" borderId="16" xfId="0" applyNumberFormat="1" applyFont="1" applyFill="1" applyBorder="1" applyAlignment="1">
      <alignment horizontal="right"/>
    </xf>
    <xf numFmtId="0" fontId="26" fillId="4" borderId="0" xfId="0" applyFont="1" applyFill="1" applyBorder="1" applyAlignment="1" applyProtection="1">
      <alignment horizontal="center"/>
      <protection/>
    </xf>
    <xf numFmtId="3" fontId="26" fillId="4" borderId="10" xfId="0" applyNumberFormat="1" applyFont="1" applyFill="1" applyBorder="1" applyAlignment="1" applyProtection="1">
      <alignment horizontal="center"/>
      <protection/>
    </xf>
    <xf numFmtId="3" fontId="26" fillId="4" borderId="0" xfId="0" applyNumberFormat="1" applyFont="1" applyFill="1" applyBorder="1" applyAlignment="1" applyProtection="1">
      <alignment horizontal="center"/>
      <protection/>
    </xf>
    <xf numFmtId="0" fontId="29" fillId="4" borderId="0" xfId="0" applyFont="1" applyFill="1" applyBorder="1" applyAlignment="1" applyProtection="1">
      <alignment/>
      <protection/>
    </xf>
    <xf numFmtId="0" fontId="26" fillId="4" borderId="0" xfId="0" applyNumberFormat="1" applyFont="1" applyFill="1" applyBorder="1" applyAlignment="1" applyProtection="1">
      <alignment horizontal="center"/>
      <protection/>
    </xf>
    <xf numFmtId="3" fontId="26" fillId="4" borderId="11" xfId="0" applyNumberFormat="1" applyFont="1" applyFill="1" applyBorder="1" applyAlignment="1" applyProtection="1">
      <alignment horizontal="right"/>
      <protection/>
    </xf>
    <xf numFmtId="0" fontId="57" fillId="10" borderId="32" xfId="0" applyFont="1" applyFill="1" applyBorder="1" applyAlignment="1">
      <alignment/>
    </xf>
    <xf numFmtId="0" fontId="57" fillId="10" borderId="33" xfId="0" applyFont="1" applyFill="1" applyBorder="1" applyAlignment="1">
      <alignment/>
    </xf>
    <xf numFmtId="43" fontId="57" fillId="10" borderId="34" xfId="39" applyNumberFormat="1" applyFont="1" applyFill="1" applyBorder="1" applyAlignment="1">
      <alignment/>
    </xf>
    <xf numFmtId="4" fontId="57" fillId="10" borderId="19" xfId="0" applyNumberFormat="1" applyFont="1" applyFill="1" applyBorder="1" applyAlignment="1">
      <alignment horizontal="left"/>
    </xf>
    <xf numFmtId="0" fontId="56" fillId="10" borderId="25" xfId="0" applyFont="1" applyFill="1" applyBorder="1" applyAlignment="1">
      <alignment/>
    </xf>
    <xf numFmtId="0" fontId="56" fillId="10" borderId="26" xfId="0" applyFont="1" applyFill="1" applyBorder="1" applyAlignment="1">
      <alignment/>
    </xf>
    <xf numFmtId="4" fontId="56" fillId="10" borderId="20" xfId="0" applyNumberFormat="1" applyFont="1" applyFill="1" applyBorder="1" applyAlignment="1">
      <alignment horizontal="left"/>
    </xf>
    <xf numFmtId="4" fontId="56" fillId="10" borderId="0" xfId="0" applyNumberFormat="1" applyFont="1" applyFill="1" applyBorder="1" applyAlignment="1">
      <alignment horizontal="right"/>
    </xf>
    <xf numFmtId="3" fontId="57" fillId="10" borderId="11" xfId="0" applyNumberFormat="1" applyFont="1" applyFill="1" applyBorder="1" applyAlignment="1">
      <alignment horizontal="right"/>
    </xf>
    <xf numFmtId="4" fontId="56" fillId="10" borderId="21" xfId="0" applyNumberFormat="1" applyFont="1" applyFill="1" applyBorder="1" applyAlignment="1">
      <alignment horizontal="left"/>
    </xf>
    <xf numFmtId="4" fontId="56" fillId="10" borderId="22" xfId="0" applyNumberFormat="1" applyFont="1" applyFill="1" applyBorder="1" applyAlignment="1">
      <alignment horizontal="right"/>
    </xf>
    <xf numFmtId="3" fontId="57" fillId="10" borderId="27" xfId="0" applyNumberFormat="1" applyFont="1" applyFill="1" applyBorder="1" applyAlignment="1">
      <alignment horizontal="right"/>
    </xf>
    <xf numFmtId="0" fontId="59" fillId="4" borderId="17" xfId="0" applyFont="1" applyFill="1" applyBorder="1" applyAlignment="1">
      <alignment horizontal="center"/>
    </xf>
    <xf numFmtId="0" fontId="59" fillId="4" borderId="10" xfId="0" applyFont="1" applyFill="1" applyBorder="1" applyAlignment="1" applyProtection="1">
      <alignment/>
      <protection locked="0"/>
    </xf>
    <xf numFmtId="0" fontId="56" fillId="6" borderId="12" xfId="0" applyFont="1" applyFill="1" applyBorder="1" applyAlignment="1">
      <alignment/>
    </xf>
    <xf numFmtId="0" fontId="0" fillId="6" borderId="35" xfId="0" applyFill="1" applyBorder="1" applyAlignment="1">
      <alignment/>
    </xf>
    <xf numFmtId="0" fontId="56" fillId="6" borderId="0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0" fontId="57" fillId="6" borderId="31" xfId="0" applyNumberFormat="1" applyFont="1" applyFill="1" applyBorder="1" applyAlignment="1">
      <alignment/>
    </xf>
    <xf numFmtId="0" fontId="57" fillId="6" borderId="29" xfId="0" applyNumberFormat="1" applyFont="1" applyFill="1" applyBorder="1" applyAlignment="1">
      <alignment/>
    </xf>
    <xf numFmtId="0" fontId="57" fillId="6" borderId="30" xfId="0" applyNumberFormat="1" applyFont="1" applyFill="1" applyBorder="1" applyAlignment="1">
      <alignment/>
    </xf>
    <xf numFmtId="3" fontId="26" fillId="4" borderId="0" xfId="0" applyNumberFormat="1" applyFont="1" applyFill="1" applyBorder="1" applyAlignment="1">
      <alignment horizontal="center"/>
    </xf>
    <xf numFmtId="0" fontId="59" fillId="4" borderId="0" xfId="0" applyFont="1" applyFill="1" applyBorder="1" applyAlignment="1" applyProtection="1">
      <alignment horizontal="center"/>
      <protection locked="0"/>
    </xf>
    <xf numFmtId="4" fontId="56" fillId="4" borderId="0" xfId="0" applyNumberFormat="1" applyFont="1" applyFill="1" applyBorder="1" applyAlignment="1">
      <alignment horizontal="center"/>
    </xf>
    <xf numFmtId="0" fontId="41" fillId="4" borderId="17" xfId="0" applyFont="1" applyFill="1" applyBorder="1" applyAlignment="1">
      <alignment horizontal="left" wrapText="1"/>
    </xf>
    <xf numFmtId="0" fontId="65" fillId="6" borderId="23" xfId="0" applyFont="1" applyFill="1" applyBorder="1" applyAlignment="1">
      <alignment horizontal="center"/>
    </xf>
    <xf numFmtId="0" fontId="65" fillId="6" borderId="17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49" fontId="66" fillId="4" borderId="23" xfId="0" applyNumberFormat="1" applyFont="1" applyFill="1" applyBorder="1" applyAlignment="1">
      <alignment horizontal="left"/>
    </xf>
    <xf numFmtId="49" fontId="66" fillId="4" borderId="10" xfId="0" applyNumberFormat="1" applyFont="1" applyFill="1" applyBorder="1" applyAlignment="1">
      <alignment horizontal="left"/>
    </xf>
    <xf numFmtId="0" fontId="65" fillId="6" borderId="10" xfId="0" applyFont="1" applyFill="1" applyBorder="1" applyAlignment="1">
      <alignment horizontal="center"/>
    </xf>
    <xf numFmtId="0" fontId="65" fillId="6" borderId="0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535"/>
          <c:w val="0.964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Skabelon'!$C$4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Skabelon'!$B$3,'Forecast - Skabelon'!$E$3,'Forecast - Skabelon'!$H$3,'Forecast - Skabelon'!$K$3)</c:f>
              <c:numCache/>
            </c:numRef>
          </c:cat>
          <c:val>
            <c:numRef>
              <c:f>('Forecast - Skabelon'!$C$15,'Forecast - Skabelon'!$F$15,'Forecast - Skabelon'!$I$15,'Forecast - Skabelon'!$L$15)</c:f>
              <c:numCache/>
            </c:numRef>
          </c:val>
        </c:ser>
        <c:ser>
          <c:idx val="1"/>
          <c:order val="1"/>
          <c:tx>
            <c:strRef>
              <c:f>'Forecast - Skabelon'!$A$4</c:f>
              <c:strCache>
                <c:ptCount val="1"/>
                <c:pt idx="0">
                  <c:v>Ikke variable 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Skabelon'!$B$3,'Forecast - Skabelon'!$E$3,'Forecast - Skabelon'!$H$3,'Forecast - Skabelon'!$K$3)</c:f>
              <c:numCache/>
            </c:numRef>
          </c:cat>
          <c:val>
            <c:numRef>
              <c:f>('Forecast - Skabelon'!$D$15,'Forecast - Skabelon'!$G$15,'Forecast - Skabelon'!$J$15,'Forecast - Skabelon'!$M$15)</c:f>
              <c:numCache/>
            </c:numRef>
          </c:val>
        </c:ser>
        <c:axId val="62323917"/>
        <c:axId val="24044342"/>
      </c:barChart>
      <c:scatterChart>
        <c:scatterStyle val="smoothMarker"/>
        <c:varyColors val="0"/>
        <c:ser>
          <c:idx val="2"/>
          <c:order val="2"/>
          <c:tx>
            <c:strRef>
              <c:f>'Forecast - Skabelon'!$A$17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</c:numLit>
          </c:xVal>
          <c:yVal>
            <c:numRef>
              <c:f>('Forecast - Skabelon'!$C$17,'Forecast - Skabelon'!$F$17,'Forecast - Skabelon'!$I$17,'Forecast - Skabelon'!$L$17)</c:f>
              <c:numCache/>
            </c:numRef>
          </c:yVal>
          <c:smooth val="1"/>
        </c:ser>
        <c:axId val="15072487"/>
        <c:axId val="1434656"/>
      </c:scatter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23917"/>
        <c:crossesAt val="1"/>
        <c:crossBetween val="between"/>
        <c:dispUnits/>
      </c:valAx>
      <c:valAx>
        <c:axId val="15072487"/>
        <c:scaling>
          <c:orientation val="minMax"/>
          <c:max val="2012"/>
          <c:min val="201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4656"/>
        <c:crosses val="max"/>
        <c:crossBetween val="midCat"/>
        <c:dispUnits/>
        <c:majorUnit val="1"/>
      </c:valAx>
      <c:valAx>
        <c:axId val="1434656"/>
        <c:scaling>
          <c:orientation val="minMax"/>
        </c:scaling>
        <c:axPos val="l"/>
        <c:delete val="1"/>
        <c:majorTickMark val="out"/>
        <c:minorTickMark val="none"/>
        <c:tickLblPos val="nextTo"/>
        <c:crossAx val="150724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25"/>
          <c:y val="0.037"/>
          <c:w val="0.39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2975"/>
          <c:w val="0.813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Print'!$C$15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Print'!$B$14,'Forecast - Print'!$E$14,'Forecast - Print'!$H$14,'Forecast - Print'!$K$14)</c:f>
              <c:numCache/>
            </c:numRef>
          </c:cat>
          <c:val>
            <c:numRef>
              <c:f>('Forecast - Print'!$C$26,'Forecast - Print'!$F$26,'Forecast - Print'!$I$26,'Forecast - Print'!$L$26)</c:f>
              <c:numCache/>
            </c:numRef>
          </c:val>
        </c:ser>
        <c:ser>
          <c:idx val="1"/>
          <c:order val="1"/>
          <c:tx>
            <c:strRef>
              <c:f>'Forecast - Print'!$A$15</c:f>
              <c:strCache>
                <c:ptCount val="1"/>
                <c:pt idx="0">
                  <c:v>Ikke variable 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Print'!$B$14,'Forecast - Print'!$E$14,'Forecast - Print'!$H$14,'Forecast - Print'!$K$14)</c:f>
              <c:numCache/>
            </c:numRef>
          </c:cat>
          <c:val>
            <c:numRef>
              <c:f>('Forecast - Print'!$D$26,'Forecast - Print'!$G$26,'Forecast - Print'!$J$26,'Forecast - Print'!$M$26)</c:f>
              <c:numCache/>
            </c:numRef>
          </c:val>
        </c:ser>
        <c:axId val="12911905"/>
        <c:axId val="49098282"/>
      </c:barChart>
      <c:lineChart>
        <c:grouping val="stacked"/>
        <c:varyColors val="0"/>
        <c:ser>
          <c:idx val="2"/>
          <c:order val="2"/>
          <c:tx>
            <c:strRef>
              <c:f>'Forecast - Print'!$A$28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('Forecast - Print'!$B$14:$D$14,'Forecast - Print'!$E$14:$G$14,'Forecast - Print'!$H$14:$J$14,'Forecast - Print'!$K$14:$M$14)</c:f>
              <c:numCache/>
            </c:numRef>
          </c:cat>
          <c:val>
            <c:numRef>
              <c:f>('Forecast - Print'!$C$28,'Forecast - Print'!$F$28,'Forecast - Print'!$I$28,'Forecast - Print'!$L$28)</c:f>
              <c:numCache/>
            </c:numRef>
          </c:val>
          <c:smooth val="1"/>
        </c:ser>
        <c:axId val="39231355"/>
        <c:axId val="17537876"/>
      </c:lineChart>
      <c:cat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1905"/>
        <c:crossesAt val="1"/>
        <c:crossBetween val="between"/>
        <c:dispUnits/>
      </c:valAx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37876"/>
        <c:crosses val="max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delete val="1"/>
        <c:majorTickMark val="out"/>
        <c:minorTickMark val="none"/>
        <c:tickLblPos val="nextTo"/>
        <c:crossAx val="392313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"/>
          <c:y val="0.0375"/>
          <c:w val="0.387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7</xdr:col>
      <xdr:colOff>333375</xdr:colOff>
      <xdr:row>8</xdr:row>
      <xdr:rowOff>9525</xdr:rowOff>
    </xdr:to>
    <xdr:sp>
      <xdr:nvSpPr>
        <xdr:cNvPr id="1" name="Tekstboks 4"/>
        <xdr:cNvSpPr txBox="1">
          <a:spLocks noChangeArrowheads="1"/>
        </xdr:cNvSpPr>
      </xdr:nvSpPr>
      <xdr:spPr>
        <a:xfrm>
          <a:off x="8143875" y="0"/>
          <a:ext cx="71342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Business Case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11</xdr:col>
      <xdr:colOff>47625</xdr:colOff>
      <xdr:row>121</xdr:row>
      <xdr:rowOff>76200</xdr:rowOff>
    </xdr:to>
    <xdr:graphicFrame>
      <xdr:nvGraphicFramePr>
        <xdr:cNvPr id="1" name="Diagram 1"/>
        <xdr:cNvGraphicFramePr/>
      </xdr:nvGraphicFramePr>
      <xdr:xfrm>
        <a:off x="0" y="5191125"/>
        <a:ext cx="21383625" cy="1844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31</xdr:row>
      <xdr:rowOff>76200</xdr:rowOff>
    </xdr:from>
    <xdr:to>
      <xdr:col>17</xdr:col>
      <xdr:colOff>123825</xdr:colOff>
      <xdr:row>33</xdr:row>
      <xdr:rowOff>123825</xdr:rowOff>
    </xdr:to>
    <xdr:sp>
      <xdr:nvSpPr>
        <xdr:cNvPr id="1" name="Ellipse 1"/>
        <xdr:cNvSpPr>
          <a:spLocks/>
        </xdr:cNvSpPr>
      </xdr:nvSpPr>
      <xdr:spPr>
        <a:xfrm>
          <a:off x="25098375" y="7581900"/>
          <a:ext cx="1704975" cy="619125"/>
        </a:xfrm>
        <a:prstGeom prst="ellips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3905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0</xdr:row>
      <xdr:rowOff>114300</xdr:rowOff>
    </xdr:from>
    <xdr:to>
      <xdr:col>8</xdr:col>
      <xdr:colOff>0</xdr:colOff>
      <xdr:row>9</xdr:row>
      <xdr:rowOff>114300</xdr:rowOff>
    </xdr:to>
    <xdr:sp>
      <xdr:nvSpPr>
        <xdr:cNvPr id="3" name="Tekstboks 3"/>
        <xdr:cNvSpPr txBox="1">
          <a:spLocks noChangeArrowheads="1"/>
        </xdr:cNvSpPr>
      </xdr:nvSpPr>
      <xdr:spPr>
        <a:xfrm>
          <a:off x="8086725" y="114300"/>
          <a:ext cx="80010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200" b="1" i="0" u="none" baseline="0">
              <a:solidFill>
                <a:srgbClr val="FFFFFF"/>
              </a:solidFill>
            </a:rPr>
            <a:t>Business Case</a:t>
          </a:r>
        </a:p>
      </xdr:txBody>
    </xdr:sp>
    <xdr:clientData/>
  </xdr:twoCellAnchor>
  <xdr:twoCellAnchor>
    <xdr:from>
      <xdr:col>4</xdr:col>
      <xdr:colOff>923925</xdr:colOff>
      <xdr:row>12</xdr:row>
      <xdr:rowOff>171450</xdr:rowOff>
    </xdr:from>
    <xdr:to>
      <xdr:col>6</xdr:col>
      <xdr:colOff>800100</xdr:colOff>
      <xdr:row>13</xdr:row>
      <xdr:rowOff>238125</xdr:rowOff>
    </xdr:to>
    <xdr:sp>
      <xdr:nvSpPr>
        <xdr:cNvPr id="4" name="Tekstboks 4"/>
        <xdr:cNvSpPr txBox="1">
          <a:spLocks noChangeArrowheads="1"/>
        </xdr:cNvSpPr>
      </xdr:nvSpPr>
      <xdr:spPr>
        <a:xfrm>
          <a:off x="8582025" y="2609850"/>
          <a:ext cx="19716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Indtastning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af salgspriser </a:t>
          </a:r>
        </a:p>
      </xdr:txBody>
    </xdr:sp>
    <xdr:clientData/>
  </xdr:twoCellAnchor>
  <xdr:twoCellAnchor>
    <xdr:from>
      <xdr:col>0</xdr:col>
      <xdr:colOff>209550</xdr:colOff>
      <xdr:row>9</xdr:row>
      <xdr:rowOff>171450</xdr:rowOff>
    </xdr:from>
    <xdr:to>
      <xdr:col>4</xdr:col>
      <xdr:colOff>238125</xdr:colOff>
      <xdr:row>16</xdr:row>
      <xdr:rowOff>133350</xdr:rowOff>
    </xdr:to>
    <xdr:sp>
      <xdr:nvSpPr>
        <xdr:cNvPr id="5" name="Ellipse 5"/>
        <xdr:cNvSpPr>
          <a:spLocks/>
        </xdr:cNvSpPr>
      </xdr:nvSpPr>
      <xdr:spPr>
        <a:xfrm>
          <a:off x="209550" y="1885950"/>
          <a:ext cx="7686675" cy="17526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13</xdr:row>
      <xdr:rowOff>57150</xdr:rowOff>
    </xdr:from>
    <xdr:to>
      <xdr:col>4</xdr:col>
      <xdr:colOff>923925</xdr:colOff>
      <xdr:row>13</xdr:row>
      <xdr:rowOff>66675</xdr:rowOff>
    </xdr:to>
    <xdr:sp>
      <xdr:nvSpPr>
        <xdr:cNvPr id="6" name="Lige forbindelse 7"/>
        <xdr:cNvSpPr>
          <a:spLocks/>
        </xdr:cNvSpPr>
      </xdr:nvSpPr>
      <xdr:spPr>
        <a:xfrm rot="10800000">
          <a:off x="7896225" y="2762250"/>
          <a:ext cx="685800" cy="95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1571625</xdr:colOff>
      <xdr:row>13</xdr:row>
      <xdr:rowOff>76200</xdr:rowOff>
    </xdr:from>
    <xdr:to>
      <xdr:col>6</xdr:col>
      <xdr:colOff>4352925</xdr:colOff>
      <xdr:row>16</xdr:row>
      <xdr:rowOff>57150</xdr:rowOff>
    </xdr:to>
    <xdr:sp>
      <xdr:nvSpPr>
        <xdr:cNvPr id="7" name="Tekstboks 8"/>
        <xdr:cNvSpPr txBox="1">
          <a:spLocks noChangeArrowheads="1"/>
        </xdr:cNvSpPr>
      </xdr:nvSpPr>
      <xdr:spPr>
        <a:xfrm>
          <a:off x="11325225" y="2781300"/>
          <a:ext cx="278130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nuværende forretningsmodel, hvis den eksistere</a:t>
          </a:r>
        </a:p>
      </xdr:txBody>
    </xdr:sp>
    <xdr:clientData/>
  </xdr:twoCellAnchor>
  <xdr:twoCellAnchor>
    <xdr:from>
      <xdr:col>5</xdr:col>
      <xdr:colOff>600075</xdr:colOff>
      <xdr:row>18</xdr:row>
      <xdr:rowOff>171450</xdr:rowOff>
    </xdr:from>
    <xdr:to>
      <xdr:col>7</xdr:col>
      <xdr:colOff>38100</xdr:colOff>
      <xdr:row>25</xdr:row>
      <xdr:rowOff>38100</xdr:rowOff>
    </xdr:to>
    <xdr:sp>
      <xdr:nvSpPr>
        <xdr:cNvPr id="8" name="Ellipse 9"/>
        <xdr:cNvSpPr>
          <a:spLocks/>
        </xdr:cNvSpPr>
      </xdr:nvSpPr>
      <xdr:spPr>
        <a:xfrm>
          <a:off x="9753600" y="4210050"/>
          <a:ext cx="4705350" cy="17335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2962275</xdr:colOff>
      <xdr:row>16</xdr:row>
      <xdr:rowOff>57150</xdr:rowOff>
    </xdr:from>
    <xdr:to>
      <xdr:col>6</xdr:col>
      <xdr:colOff>2971800</xdr:colOff>
      <xdr:row>18</xdr:row>
      <xdr:rowOff>171450</xdr:rowOff>
    </xdr:to>
    <xdr:sp>
      <xdr:nvSpPr>
        <xdr:cNvPr id="9" name="Lige forbindelse 11"/>
        <xdr:cNvSpPr>
          <a:spLocks/>
        </xdr:cNvSpPr>
      </xdr:nvSpPr>
      <xdr:spPr>
        <a:xfrm rot="5400000">
          <a:off x="12715875" y="3562350"/>
          <a:ext cx="9525" cy="64770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31</xdr:row>
      <xdr:rowOff>152400</xdr:rowOff>
    </xdr:from>
    <xdr:to>
      <xdr:col>9</xdr:col>
      <xdr:colOff>9525</xdr:colOff>
      <xdr:row>33</xdr:row>
      <xdr:rowOff>161925</xdr:rowOff>
    </xdr:to>
    <xdr:sp>
      <xdr:nvSpPr>
        <xdr:cNvPr id="10" name="Tekstboks 12"/>
        <xdr:cNvSpPr txBox="1">
          <a:spLocks noChangeArrowheads="1"/>
        </xdr:cNvSpPr>
      </xdr:nvSpPr>
      <xdr:spPr>
        <a:xfrm>
          <a:off x="14982825" y="7658100"/>
          <a:ext cx="2781300" cy="5810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nye forretningsmodel, efter implementering</a:t>
          </a:r>
        </a:p>
      </xdr:txBody>
    </xdr:sp>
    <xdr:clientData/>
  </xdr:twoCellAnchor>
  <xdr:twoCellAnchor>
    <xdr:from>
      <xdr:col>6</xdr:col>
      <xdr:colOff>9525</xdr:colOff>
      <xdr:row>24</xdr:row>
      <xdr:rowOff>76200</xdr:rowOff>
    </xdr:from>
    <xdr:to>
      <xdr:col>7</xdr:col>
      <xdr:colOff>0</xdr:colOff>
      <xdr:row>30</xdr:row>
      <xdr:rowOff>200025</xdr:rowOff>
    </xdr:to>
    <xdr:sp>
      <xdr:nvSpPr>
        <xdr:cNvPr id="11" name="Ellipse 13"/>
        <xdr:cNvSpPr>
          <a:spLocks/>
        </xdr:cNvSpPr>
      </xdr:nvSpPr>
      <xdr:spPr>
        <a:xfrm>
          <a:off x="9763125" y="5715000"/>
          <a:ext cx="4657725" cy="17240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3981450</xdr:colOff>
      <xdr:row>29</xdr:row>
      <xdr:rowOff>209550</xdr:rowOff>
    </xdr:from>
    <xdr:to>
      <xdr:col>7</xdr:col>
      <xdr:colOff>561975</xdr:colOff>
      <xdr:row>32</xdr:row>
      <xdr:rowOff>180975</xdr:rowOff>
    </xdr:to>
    <xdr:sp>
      <xdr:nvSpPr>
        <xdr:cNvPr id="12" name="Lige forbindelse 15"/>
        <xdr:cNvSpPr>
          <a:spLocks/>
        </xdr:cNvSpPr>
      </xdr:nvSpPr>
      <xdr:spPr>
        <a:xfrm flipH="1" flipV="1">
          <a:off x="13735050" y="7181850"/>
          <a:ext cx="1247775" cy="7715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1219200</xdr:colOff>
      <xdr:row>23</xdr:row>
      <xdr:rowOff>152400</xdr:rowOff>
    </xdr:from>
    <xdr:to>
      <xdr:col>2</xdr:col>
      <xdr:colOff>266700</xdr:colOff>
      <xdr:row>24</xdr:row>
      <xdr:rowOff>161925</xdr:rowOff>
    </xdr:to>
    <xdr:sp>
      <xdr:nvSpPr>
        <xdr:cNvPr id="13" name="Tekstboks 16"/>
        <xdr:cNvSpPr txBox="1">
          <a:spLocks noChangeArrowheads="1"/>
        </xdr:cNvSpPr>
      </xdr:nvSpPr>
      <xdr:spPr>
        <a:xfrm>
          <a:off x="1219200" y="5524500"/>
          <a:ext cx="2781300" cy="2762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Ressource forbrug</a:t>
          </a:r>
        </a:p>
      </xdr:txBody>
    </xdr:sp>
    <xdr:clientData/>
  </xdr:twoCellAnchor>
  <xdr:twoCellAnchor>
    <xdr:from>
      <xdr:col>3</xdr:col>
      <xdr:colOff>323850</xdr:colOff>
      <xdr:row>19</xdr:row>
      <xdr:rowOff>38100</xdr:rowOff>
    </xdr:from>
    <xdr:to>
      <xdr:col>4</xdr:col>
      <xdr:colOff>1238250</xdr:colOff>
      <xdr:row>24</xdr:row>
      <xdr:rowOff>238125</xdr:rowOff>
    </xdr:to>
    <xdr:sp>
      <xdr:nvSpPr>
        <xdr:cNvPr id="14" name="Ellipse 17"/>
        <xdr:cNvSpPr>
          <a:spLocks/>
        </xdr:cNvSpPr>
      </xdr:nvSpPr>
      <xdr:spPr>
        <a:xfrm>
          <a:off x="6162675" y="4343400"/>
          <a:ext cx="2733675" cy="1533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25</xdr:row>
      <xdr:rowOff>66675</xdr:rowOff>
    </xdr:from>
    <xdr:to>
      <xdr:col>4</xdr:col>
      <xdr:colOff>1219200</xdr:colOff>
      <xdr:row>31</xdr:row>
      <xdr:rowOff>19050</xdr:rowOff>
    </xdr:to>
    <xdr:sp>
      <xdr:nvSpPr>
        <xdr:cNvPr id="15" name="Ellipse 18"/>
        <xdr:cNvSpPr>
          <a:spLocks/>
        </xdr:cNvSpPr>
      </xdr:nvSpPr>
      <xdr:spPr>
        <a:xfrm>
          <a:off x="6143625" y="5972175"/>
          <a:ext cx="2733675" cy="15525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9525</xdr:rowOff>
    </xdr:from>
    <xdr:to>
      <xdr:col>3</xdr:col>
      <xdr:colOff>323850</xdr:colOff>
      <xdr:row>24</xdr:row>
      <xdr:rowOff>19050</xdr:rowOff>
    </xdr:to>
    <xdr:sp>
      <xdr:nvSpPr>
        <xdr:cNvPr id="16" name="Lige forbindelse 20"/>
        <xdr:cNvSpPr>
          <a:spLocks/>
        </xdr:cNvSpPr>
      </xdr:nvSpPr>
      <xdr:spPr>
        <a:xfrm flipV="1">
          <a:off x="4000500" y="5114925"/>
          <a:ext cx="2162175" cy="54292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304800</xdr:colOff>
      <xdr:row>28</xdr:row>
      <xdr:rowOff>47625</xdr:rowOff>
    </xdr:to>
    <xdr:sp>
      <xdr:nvSpPr>
        <xdr:cNvPr id="17" name="Lige forbindelse 22"/>
        <xdr:cNvSpPr>
          <a:spLocks/>
        </xdr:cNvSpPr>
      </xdr:nvSpPr>
      <xdr:spPr>
        <a:xfrm>
          <a:off x="4000500" y="5657850"/>
          <a:ext cx="2143125" cy="10953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2362200</xdr:colOff>
      <xdr:row>40</xdr:row>
      <xdr:rowOff>209550</xdr:rowOff>
    </xdr:from>
    <xdr:to>
      <xdr:col>6</xdr:col>
      <xdr:colOff>4667250</xdr:colOff>
      <xdr:row>42</xdr:row>
      <xdr:rowOff>238125</xdr:rowOff>
    </xdr:to>
    <xdr:sp>
      <xdr:nvSpPr>
        <xdr:cNvPr id="18" name="Tekstboks 25"/>
        <xdr:cNvSpPr txBox="1">
          <a:spLocks noChangeArrowheads="1"/>
        </xdr:cNvSpPr>
      </xdr:nvSpPr>
      <xdr:spPr>
        <a:xfrm>
          <a:off x="12115800" y="10420350"/>
          <a:ext cx="2305050" cy="5619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Investeringer i den nye forretningsmodel</a:t>
          </a:r>
        </a:p>
      </xdr:txBody>
    </xdr:sp>
    <xdr:clientData/>
  </xdr:twoCellAnchor>
  <xdr:twoCellAnchor>
    <xdr:from>
      <xdr:col>0</xdr:col>
      <xdr:colOff>1419225</xdr:colOff>
      <xdr:row>42</xdr:row>
      <xdr:rowOff>0</xdr:rowOff>
    </xdr:from>
    <xdr:to>
      <xdr:col>6</xdr:col>
      <xdr:colOff>390525</xdr:colOff>
      <xdr:row>53</xdr:row>
      <xdr:rowOff>76200</xdr:rowOff>
    </xdr:to>
    <xdr:sp>
      <xdr:nvSpPr>
        <xdr:cNvPr id="19" name="Ellipse 26"/>
        <xdr:cNvSpPr>
          <a:spLocks/>
        </xdr:cNvSpPr>
      </xdr:nvSpPr>
      <xdr:spPr>
        <a:xfrm>
          <a:off x="1419225" y="10744200"/>
          <a:ext cx="8724900" cy="30099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1571625</xdr:colOff>
      <xdr:row>33</xdr:row>
      <xdr:rowOff>19050</xdr:rowOff>
    </xdr:from>
    <xdr:to>
      <xdr:col>6</xdr:col>
      <xdr:colOff>542925</xdr:colOff>
      <xdr:row>43</xdr:row>
      <xdr:rowOff>0</xdr:rowOff>
    </xdr:to>
    <xdr:sp>
      <xdr:nvSpPr>
        <xdr:cNvPr id="20" name="Ellipse 27"/>
        <xdr:cNvSpPr>
          <a:spLocks/>
        </xdr:cNvSpPr>
      </xdr:nvSpPr>
      <xdr:spPr>
        <a:xfrm>
          <a:off x="1571625" y="8096250"/>
          <a:ext cx="8724900" cy="29146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37</xdr:row>
      <xdr:rowOff>152400</xdr:rowOff>
    </xdr:from>
    <xdr:to>
      <xdr:col>6</xdr:col>
      <xdr:colOff>2362200</xdr:colOff>
      <xdr:row>41</xdr:row>
      <xdr:rowOff>219075</xdr:rowOff>
    </xdr:to>
    <xdr:sp>
      <xdr:nvSpPr>
        <xdr:cNvPr id="21" name="Lige forbindelse 29"/>
        <xdr:cNvSpPr>
          <a:spLocks/>
        </xdr:cNvSpPr>
      </xdr:nvSpPr>
      <xdr:spPr>
        <a:xfrm>
          <a:off x="10296525" y="9563100"/>
          <a:ext cx="1819275" cy="11334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41</xdr:row>
      <xdr:rowOff>219075</xdr:rowOff>
    </xdr:from>
    <xdr:to>
      <xdr:col>6</xdr:col>
      <xdr:colOff>2362200</xdr:colOff>
      <xdr:row>47</xdr:row>
      <xdr:rowOff>161925</xdr:rowOff>
    </xdr:to>
    <xdr:sp>
      <xdr:nvSpPr>
        <xdr:cNvPr id="22" name="Lige forbindelse 31"/>
        <xdr:cNvSpPr>
          <a:spLocks/>
        </xdr:cNvSpPr>
      </xdr:nvSpPr>
      <xdr:spPr>
        <a:xfrm flipV="1">
          <a:off x="10144125" y="10696575"/>
          <a:ext cx="1971675" cy="15430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43</xdr:row>
      <xdr:rowOff>0</xdr:rowOff>
    </xdr:from>
    <xdr:to>
      <xdr:col>14</xdr:col>
      <xdr:colOff>781050</xdr:colOff>
      <xdr:row>45</xdr:row>
      <xdr:rowOff>47625</xdr:rowOff>
    </xdr:to>
    <xdr:sp>
      <xdr:nvSpPr>
        <xdr:cNvPr id="23" name="Tekstboks 34"/>
        <xdr:cNvSpPr txBox="1">
          <a:spLocks noChangeArrowheads="1"/>
        </xdr:cNvSpPr>
      </xdr:nvSpPr>
      <xdr:spPr>
        <a:xfrm>
          <a:off x="20574000" y="11010900"/>
          <a:ext cx="27717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Nulpunkts-omsætningen og ROI</a:t>
          </a:r>
        </a:p>
      </xdr:txBody>
    </xdr:sp>
    <xdr:clientData/>
  </xdr:twoCellAnchor>
  <xdr:twoCellAnchor>
    <xdr:from>
      <xdr:col>15</xdr:col>
      <xdr:colOff>514350</xdr:colOff>
      <xdr:row>46</xdr:row>
      <xdr:rowOff>180975</xdr:rowOff>
    </xdr:from>
    <xdr:to>
      <xdr:col>17</xdr:col>
      <xdr:colOff>590550</xdr:colOff>
      <xdr:row>52</xdr:row>
      <xdr:rowOff>133350</xdr:rowOff>
    </xdr:to>
    <xdr:sp>
      <xdr:nvSpPr>
        <xdr:cNvPr id="24" name="Ellipse 35"/>
        <xdr:cNvSpPr>
          <a:spLocks/>
        </xdr:cNvSpPr>
      </xdr:nvSpPr>
      <xdr:spPr>
        <a:xfrm>
          <a:off x="24003000" y="11991975"/>
          <a:ext cx="3267075" cy="15525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781050</xdr:colOff>
      <xdr:row>44</xdr:row>
      <xdr:rowOff>19050</xdr:rowOff>
    </xdr:from>
    <xdr:to>
      <xdr:col>15</xdr:col>
      <xdr:colOff>923925</xdr:colOff>
      <xdr:row>47</xdr:row>
      <xdr:rowOff>152400</xdr:rowOff>
    </xdr:to>
    <xdr:sp>
      <xdr:nvSpPr>
        <xdr:cNvPr id="25" name="Lige forbindelse 37"/>
        <xdr:cNvSpPr>
          <a:spLocks/>
        </xdr:cNvSpPr>
      </xdr:nvSpPr>
      <xdr:spPr>
        <a:xfrm flipH="1" flipV="1">
          <a:off x="23345775" y="11296650"/>
          <a:ext cx="1066800" cy="9334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12</xdr:row>
      <xdr:rowOff>228600</xdr:rowOff>
    </xdr:from>
    <xdr:to>
      <xdr:col>16</xdr:col>
      <xdr:colOff>57150</xdr:colOff>
      <xdr:row>15</xdr:row>
      <xdr:rowOff>76200</xdr:rowOff>
    </xdr:to>
    <xdr:sp>
      <xdr:nvSpPr>
        <xdr:cNvPr id="26" name="Tekstboks 52"/>
        <xdr:cNvSpPr txBox="1">
          <a:spLocks noChangeArrowheads="1"/>
        </xdr:cNvSpPr>
      </xdr:nvSpPr>
      <xdr:spPr>
        <a:xfrm>
          <a:off x="22393275" y="2667000"/>
          <a:ext cx="2762250" cy="64770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Indtastning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af udviklingspriser</a:t>
          </a:r>
        </a:p>
      </xdr:txBody>
    </xdr:sp>
    <xdr:clientData/>
  </xdr:twoCellAnchor>
  <xdr:twoCellAnchor>
    <xdr:from>
      <xdr:col>7</xdr:col>
      <xdr:colOff>9525</xdr:colOff>
      <xdr:row>10</xdr:row>
      <xdr:rowOff>190500</xdr:rowOff>
    </xdr:from>
    <xdr:to>
      <xdr:col>11</xdr:col>
      <xdr:colOff>933450</xdr:colOff>
      <xdr:row>17</xdr:row>
      <xdr:rowOff>76200</xdr:rowOff>
    </xdr:to>
    <xdr:sp>
      <xdr:nvSpPr>
        <xdr:cNvPr id="27" name="Ellipse 53"/>
        <xdr:cNvSpPr>
          <a:spLocks/>
        </xdr:cNvSpPr>
      </xdr:nvSpPr>
      <xdr:spPr>
        <a:xfrm>
          <a:off x="14430375" y="2095500"/>
          <a:ext cx="6505575" cy="175260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933450</xdr:colOff>
      <xdr:row>14</xdr:row>
      <xdr:rowOff>0</xdr:rowOff>
    </xdr:from>
    <xdr:to>
      <xdr:col>13</xdr:col>
      <xdr:colOff>581025</xdr:colOff>
      <xdr:row>14</xdr:row>
      <xdr:rowOff>19050</xdr:rowOff>
    </xdr:to>
    <xdr:sp>
      <xdr:nvSpPr>
        <xdr:cNvPr id="28" name="Lige forbindelse 54"/>
        <xdr:cNvSpPr>
          <a:spLocks/>
        </xdr:cNvSpPr>
      </xdr:nvSpPr>
      <xdr:spPr>
        <a:xfrm rot="10800000">
          <a:off x="20935950" y="2971800"/>
          <a:ext cx="1457325" cy="19050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190500</xdr:rowOff>
    </xdr:from>
    <xdr:to>
      <xdr:col>8</xdr:col>
      <xdr:colOff>933450</xdr:colOff>
      <xdr:row>57</xdr:row>
      <xdr:rowOff>123825</xdr:rowOff>
    </xdr:to>
    <xdr:sp>
      <xdr:nvSpPr>
        <xdr:cNvPr id="29" name="Ellipse 62"/>
        <xdr:cNvSpPr>
          <a:spLocks/>
        </xdr:cNvSpPr>
      </xdr:nvSpPr>
      <xdr:spPr>
        <a:xfrm>
          <a:off x="14525625" y="8534400"/>
          <a:ext cx="2495550" cy="63341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219075</xdr:rowOff>
    </xdr:from>
    <xdr:to>
      <xdr:col>7</xdr:col>
      <xdr:colOff>104775</xdr:colOff>
      <xdr:row>45</xdr:row>
      <xdr:rowOff>209550</xdr:rowOff>
    </xdr:to>
    <xdr:sp>
      <xdr:nvSpPr>
        <xdr:cNvPr id="30" name="Lige forbindelse 63"/>
        <xdr:cNvSpPr>
          <a:spLocks/>
        </xdr:cNvSpPr>
      </xdr:nvSpPr>
      <xdr:spPr>
        <a:xfrm>
          <a:off x="14420850" y="10696575"/>
          <a:ext cx="104775" cy="1057275"/>
        </a:xfrm>
        <a:prstGeom prst="lin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11</xdr:col>
      <xdr:colOff>47625</xdr:colOff>
      <xdr:row>132</xdr:row>
      <xdr:rowOff>161925</xdr:rowOff>
    </xdr:to>
    <xdr:graphicFrame>
      <xdr:nvGraphicFramePr>
        <xdr:cNvPr id="1" name="Diagram 1"/>
        <xdr:cNvGraphicFramePr/>
      </xdr:nvGraphicFramePr>
      <xdr:xfrm>
        <a:off x="0" y="7362825"/>
        <a:ext cx="21669375" cy="1844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133350</xdr:rowOff>
    </xdr:from>
    <xdr:to>
      <xdr:col>0</xdr:col>
      <xdr:colOff>4619625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4505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6</xdr:row>
      <xdr:rowOff>57150</xdr:rowOff>
    </xdr:from>
    <xdr:to>
      <xdr:col>6</xdr:col>
      <xdr:colOff>2200275</xdr:colOff>
      <xdr:row>7</xdr:row>
      <xdr:rowOff>161925</xdr:rowOff>
    </xdr:to>
    <xdr:sp>
      <xdr:nvSpPr>
        <xdr:cNvPr id="3" name="Tekstboks 3"/>
        <xdr:cNvSpPr txBox="1">
          <a:spLocks noChangeArrowheads="1"/>
        </xdr:cNvSpPr>
      </xdr:nvSpPr>
      <xdr:spPr>
        <a:xfrm>
          <a:off x="11487150" y="1200150"/>
          <a:ext cx="361950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Estimeret salg</a:t>
          </a:r>
        </a:p>
      </xdr:txBody>
    </xdr:sp>
    <xdr:clientData/>
  </xdr:twoCellAnchor>
  <xdr:twoCellAnchor>
    <xdr:from>
      <xdr:col>3</xdr:col>
      <xdr:colOff>1609725</xdr:colOff>
      <xdr:row>12</xdr:row>
      <xdr:rowOff>66675</xdr:rowOff>
    </xdr:from>
    <xdr:to>
      <xdr:col>5</xdr:col>
      <xdr:colOff>1066800</xdr:colOff>
      <xdr:row>26</xdr:row>
      <xdr:rowOff>85725</xdr:rowOff>
    </xdr:to>
    <xdr:sp>
      <xdr:nvSpPr>
        <xdr:cNvPr id="4" name="Ellipse 4"/>
        <xdr:cNvSpPr>
          <a:spLocks/>
        </xdr:cNvSpPr>
      </xdr:nvSpPr>
      <xdr:spPr>
        <a:xfrm>
          <a:off x="9115425" y="2609850"/>
          <a:ext cx="2724150" cy="37528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1790700</xdr:colOff>
      <xdr:row>12</xdr:row>
      <xdr:rowOff>104775</xdr:rowOff>
    </xdr:from>
    <xdr:to>
      <xdr:col>8</xdr:col>
      <xdr:colOff>1247775</xdr:colOff>
      <xdr:row>26</xdr:row>
      <xdr:rowOff>114300</xdr:rowOff>
    </xdr:to>
    <xdr:sp>
      <xdr:nvSpPr>
        <xdr:cNvPr id="5" name="Ellipse 5"/>
        <xdr:cNvSpPr>
          <a:spLocks/>
        </xdr:cNvSpPr>
      </xdr:nvSpPr>
      <xdr:spPr>
        <a:xfrm>
          <a:off x="14697075" y="2647950"/>
          <a:ext cx="2724150" cy="37433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161925</xdr:rowOff>
    </xdr:from>
    <xdr:to>
      <xdr:col>6</xdr:col>
      <xdr:colOff>381000</xdr:colOff>
      <xdr:row>14</xdr:row>
      <xdr:rowOff>85725</xdr:rowOff>
    </xdr:to>
    <xdr:sp>
      <xdr:nvSpPr>
        <xdr:cNvPr id="6" name="Lige forbindelse 7"/>
        <xdr:cNvSpPr>
          <a:spLocks/>
        </xdr:cNvSpPr>
      </xdr:nvSpPr>
      <xdr:spPr>
        <a:xfrm flipV="1">
          <a:off x="11439525" y="1495425"/>
          <a:ext cx="1847850" cy="16668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161925</xdr:rowOff>
    </xdr:from>
    <xdr:to>
      <xdr:col>6</xdr:col>
      <xdr:colOff>2190750</xdr:colOff>
      <xdr:row>14</xdr:row>
      <xdr:rowOff>123825</xdr:rowOff>
    </xdr:to>
    <xdr:sp>
      <xdr:nvSpPr>
        <xdr:cNvPr id="7" name="Lige forbindelse 9"/>
        <xdr:cNvSpPr>
          <a:spLocks/>
        </xdr:cNvSpPr>
      </xdr:nvSpPr>
      <xdr:spPr>
        <a:xfrm flipH="1" flipV="1">
          <a:off x="13287375" y="1495425"/>
          <a:ext cx="1809750" cy="17049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228600</xdr:rowOff>
    </xdr:from>
    <xdr:to>
      <xdr:col>3</xdr:col>
      <xdr:colOff>847725</xdr:colOff>
      <xdr:row>12</xdr:row>
      <xdr:rowOff>66675</xdr:rowOff>
    </xdr:to>
    <xdr:sp>
      <xdr:nvSpPr>
        <xdr:cNvPr id="8" name="Tekstboks 10"/>
        <xdr:cNvSpPr txBox="1">
          <a:spLocks noChangeArrowheads="1"/>
        </xdr:cNvSpPr>
      </xdr:nvSpPr>
      <xdr:spPr>
        <a:xfrm>
          <a:off x="4848225" y="2314575"/>
          <a:ext cx="350520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Den nye forretningsmodel</a:t>
          </a:r>
        </a:p>
      </xdr:txBody>
    </xdr:sp>
    <xdr:clientData/>
  </xdr:twoCellAnchor>
  <xdr:twoCellAnchor>
    <xdr:from>
      <xdr:col>0</xdr:col>
      <xdr:colOff>200025</xdr:colOff>
      <xdr:row>18</xdr:row>
      <xdr:rowOff>123825</xdr:rowOff>
    </xdr:from>
    <xdr:to>
      <xdr:col>1</xdr:col>
      <xdr:colOff>76200</xdr:colOff>
      <xdr:row>27</xdr:row>
      <xdr:rowOff>114300</xdr:rowOff>
    </xdr:to>
    <xdr:sp>
      <xdr:nvSpPr>
        <xdr:cNvPr id="9" name="Ellipse 11"/>
        <xdr:cNvSpPr>
          <a:spLocks/>
        </xdr:cNvSpPr>
      </xdr:nvSpPr>
      <xdr:spPr>
        <a:xfrm>
          <a:off x="200025" y="4267200"/>
          <a:ext cx="4524375" cy="239077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4048125</xdr:colOff>
      <xdr:row>11</xdr:row>
      <xdr:rowOff>371475</xdr:rowOff>
    </xdr:from>
    <xdr:to>
      <xdr:col>1</xdr:col>
      <xdr:colOff>190500</xdr:colOff>
      <xdr:row>19</xdr:row>
      <xdr:rowOff>209550</xdr:rowOff>
    </xdr:to>
    <xdr:sp>
      <xdr:nvSpPr>
        <xdr:cNvPr id="10" name="Lige forbindelse 13"/>
        <xdr:cNvSpPr>
          <a:spLocks/>
        </xdr:cNvSpPr>
      </xdr:nvSpPr>
      <xdr:spPr>
        <a:xfrm rot="10800000" flipV="1">
          <a:off x="4048125" y="2457450"/>
          <a:ext cx="790575" cy="2162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39</xdr:row>
      <xdr:rowOff>85725</xdr:rowOff>
    </xdr:from>
    <xdr:to>
      <xdr:col>6</xdr:col>
      <xdr:colOff>790575</xdr:colOff>
      <xdr:row>43</xdr:row>
      <xdr:rowOff>180975</xdr:rowOff>
    </xdr:to>
    <xdr:sp>
      <xdr:nvSpPr>
        <xdr:cNvPr id="11" name="Tekstboks 15"/>
        <xdr:cNvSpPr txBox="1">
          <a:spLocks noChangeArrowheads="1"/>
        </xdr:cNvSpPr>
      </xdr:nvSpPr>
      <xdr:spPr>
        <a:xfrm>
          <a:off x="10077450" y="8896350"/>
          <a:ext cx="3619500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Indtjening på implementeringen af en ny forretningsmodel</a:t>
          </a:r>
        </a:p>
      </xdr:txBody>
    </xdr:sp>
    <xdr:clientData/>
  </xdr:twoCellAnchor>
  <xdr:twoCellAnchor>
    <xdr:from>
      <xdr:col>2</xdr:col>
      <xdr:colOff>85725</xdr:colOff>
      <xdr:row>26</xdr:row>
      <xdr:rowOff>228600</xdr:rowOff>
    </xdr:from>
    <xdr:to>
      <xdr:col>3</xdr:col>
      <xdr:colOff>571500</xdr:colOff>
      <xdr:row>28</xdr:row>
      <xdr:rowOff>95250</xdr:rowOff>
    </xdr:to>
    <xdr:sp>
      <xdr:nvSpPr>
        <xdr:cNvPr id="12" name="Ellipse 16"/>
        <xdr:cNvSpPr>
          <a:spLocks/>
        </xdr:cNvSpPr>
      </xdr:nvSpPr>
      <xdr:spPr>
        <a:xfrm>
          <a:off x="5505450" y="6505575"/>
          <a:ext cx="2571750" cy="4000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228600</xdr:rowOff>
    </xdr:from>
    <xdr:to>
      <xdr:col>9</xdr:col>
      <xdr:colOff>723900</xdr:colOff>
      <xdr:row>28</xdr:row>
      <xdr:rowOff>95250</xdr:rowOff>
    </xdr:to>
    <xdr:sp>
      <xdr:nvSpPr>
        <xdr:cNvPr id="13" name="Ellipse 17"/>
        <xdr:cNvSpPr>
          <a:spLocks/>
        </xdr:cNvSpPr>
      </xdr:nvSpPr>
      <xdr:spPr>
        <a:xfrm>
          <a:off x="16221075" y="6505575"/>
          <a:ext cx="2857500" cy="400050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26</xdr:row>
      <xdr:rowOff>247650</xdr:rowOff>
    </xdr:from>
    <xdr:to>
      <xdr:col>6</xdr:col>
      <xdr:colOff>657225</xdr:colOff>
      <xdr:row>28</xdr:row>
      <xdr:rowOff>104775</xdr:rowOff>
    </xdr:to>
    <xdr:sp>
      <xdr:nvSpPr>
        <xdr:cNvPr id="14" name="Ellipse 18"/>
        <xdr:cNvSpPr>
          <a:spLocks/>
        </xdr:cNvSpPr>
      </xdr:nvSpPr>
      <xdr:spPr>
        <a:xfrm>
          <a:off x="10725150" y="6524625"/>
          <a:ext cx="2838450" cy="390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28575</xdr:rowOff>
    </xdr:from>
    <xdr:to>
      <xdr:col>5</xdr:col>
      <xdr:colOff>1114425</xdr:colOff>
      <xdr:row>39</xdr:row>
      <xdr:rowOff>85725</xdr:rowOff>
    </xdr:to>
    <xdr:sp>
      <xdr:nvSpPr>
        <xdr:cNvPr id="15" name="Lige forbindelse 20"/>
        <xdr:cNvSpPr>
          <a:spLocks/>
        </xdr:cNvSpPr>
      </xdr:nvSpPr>
      <xdr:spPr>
        <a:xfrm>
          <a:off x="7696200" y="6838950"/>
          <a:ext cx="4191000" cy="20574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1114425</xdr:colOff>
      <xdr:row>28</xdr:row>
      <xdr:rowOff>47625</xdr:rowOff>
    </xdr:from>
    <xdr:to>
      <xdr:col>8</xdr:col>
      <xdr:colOff>466725</xdr:colOff>
      <xdr:row>39</xdr:row>
      <xdr:rowOff>85725</xdr:rowOff>
    </xdr:to>
    <xdr:sp>
      <xdr:nvSpPr>
        <xdr:cNvPr id="16" name="Lige forbindelse 22"/>
        <xdr:cNvSpPr>
          <a:spLocks/>
        </xdr:cNvSpPr>
      </xdr:nvSpPr>
      <xdr:spPr>
        <a:xfrm flipH="1">
          <a:off x="11887200" y="6858000"/>
          <a:ext cx="4752975" cy="20383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1114425</xdr:colOff>
      <xdr:row>28</xdr:row>
      <xdr:rowOff>104775</xdr:rowOff>
    </xdr:from>
    <xdr:to>
      <xdr:col>5</xdr:col>
      <xdr:colOff>1371600</xdr:colOff>
      <xdr:row>39</xdr:row>
      <xdr:rowOff>85725</xdr:rowOff>
    </xdr:to>
    <xdr:sp>
      <xdr:nvSpPr>
        <xdr:cNvPr id="17" name="Lige forbindelse 24"/>
        <xdr:cNvSpPr>
          <a:spLocks/>
        </xdr:cNvSpPr>
      </xdr:nvSpPr>
      <xdr:spPr>
        <a:xfrm flipH="1">
          <a:off x="11887200" y="6915150"/>
          <a:ext cx="247650" cy="19812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1790700</xdr:colOff>
      <xdr:row>12</xdr:row>
      <xdr:rowOff>104775</xdr:rowOff>
    </xdr:from>
    <xdr:to>
      <xdr:col>11</xdr:col>
      <xdr:colOff>1238250</xdr:colOff>
      <xdr:row>26</xdr:row>
      <xdr:rowOff>114300</xdr:rowOff>
    </xdr:to>
    <xdr:sp>
      <xdr:nvSpPr>
        <xdr:cNvPr id="18" name="Ellipse 19"/>
        <xdr:cNvSpPr>
          <a:spLocks/>
        </xdr:cNvSpPr>
      </xdr:nvSpPr>
      <xdr:spPr>
        <a:xfrm>
          <a:off x="20145375" y="2647950"/>
          <a:ext cx="2714625" cy="37433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161925</xdr:rowOff>
    </xdr:from>
    <xdr:to>
      <xdr:col>10</xdr:col>
      <xdr:colOff>733425</xdr:colOff>
      <xdr:row>12</xdr:row>
      <xdr:rowOff>104775</xdr:rowOff>
    </xdr:to>
    <xdr:sp>
      <xdr:nvSpPr>
        <xdr:cNvPr id="19" name="Lige forbindelse 25"/>
        <xdr:cNvSpPr>
          <a:spLocks/>
        </xdr:cNvSpPr>
      </xdr:nvSpPr>
      <xdr:spPr>
        <a:xfrm flipH="1" flipV="1">
          <a:off x="13287375" y="1495425"/>
          <a:ext cx="8220075" cy="11525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26</xdr:row>
      <xdr:rowOff>238125</xdr:rowOff>
    </xdr:from>
    <xdr:to>
      <xdr:col>12</xdr:col>
      <xdr:colOff>895350</xdr:colOff>
      <xdr:row>28</xdr:row>
      <xdr:rowOff>95250</xdr:rowOff>
    </xdr:to>
    <xdr:sp>
      <xdr:nvSpPr>
        <xdr:cNvPr id="20" name="Ellipse 29"/>
        <xdr:cNvSpPr>
          <a:spLocks/>
        </xdr:cNvSpPr>
      </xdr:nvSpPr>
      <xdr:spPr>
        <a:xfrm>
          <a:off x="21840825" y="6515100"/>
          <a:ext cx="2857500" cy="390525"/>
        </a:xfrm>
        <a:prstGeom prst="ellipse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28</xdr:row>
      <xdr:rowOff>95250</xdr:rowOff>
    </xdr:from>
    <xdr:to>
      <xdr:col>11</xdr:col>
      <xdr:colOff>1647825</xdr:colOff>
      <xdr:row>39</xdr:row>
      <xdr:rowOff>95250</xdr:rowOff>
    </xdr:to>
    <xdr:sp>
      <xdr:nvSpPr>
        <xdr:cNvPr id="21" name="Lige forbindelse 30"/>
        <xdr:cNvSpPr>
          <a:spLocks/>
        </xdr:cNvSpPr>
      </xdr:nvSpPr>
      <xdr:spPr>
        <a:xfrm flipH="1">
          <a:off x="11515725" y="6905625"/>
          <a:ext cx="11753850" cy="20002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O61"/>
  <sheetViews>
    <sheetView tabSelected="1" view="pageLayout" zoomScale="20" zoomScaleNormal="40" zoomScalePageLayoutView="20" workbookViewId="0" topLeftCell="A1">
      <selection activeCell="D20" sqref="D20"/>
    </sheetView>
  </sheetViews>
  <sheetFormatPr defaultColWidth="9.140625" defaultRowHeight="15"/>
  <cols>
    <col min="1" max="1" width="33.57421875" style="1" bestFit="1" customWidth="1"/>
    <col min="2" max="2" width="22.421875" style="1" bestFit="1" customWidth="1"/>
    <col min="3" max="3" width="27.28125" style="1" customWidth="1"/>
    <col min="4" max="4" width="29.140625" style="1" customWidth="1"/>
    <col min="5" max="5" width="22.421875" style="1" bestFit="1" customWidth="1"/>
    <col min="6" max="6" width="7.57421875" style="1" customWidth="1"/>
    <col min="7" max="7" width="81.7109375" style="57" customWidth="1"/>
    <col min="8" max="9" width="25.00390625" style="57" customWidth="1"/>
    <col min="10" max="10" width="21.8515625" style="3" customWidth="1"/>
    <col min="11" max="11" width="18.00390625" style="3" customWidth="1"/>
    <col min="12" max="12" width="15.8515625" style="3" bestFit="1" customWidth="1"/>
    <col min="13" max="13" width="20.140625" style="3" bestFit="1" customWidth="1"/>
    <col min="14" max="14" width="19.7109375" style="57" customWidth="1"/>
    <col min="15" max="15" width="24.140625" style="57" customWidth="1"/>
    <col min="16" max="16" width="31.28125" style="57" bestFit="1" customWidth="1"/>
    <col min="17" max="17" width="9.140625" style="1" customWidth="1"/>
    <col min="18" max="18" width="66.7109375" style="1" bestFit="1" customWidth="1"/>
    <col min="19" max="19" width="9.28125" style="1" bestFit="1" customWidth="1"/>
    <col min="20" max="20" width="20.140625" style="1" bestFit="1" customWidth="1"/>
    <col min="21" max="21" width="29.00390625" style="1" bestFit="1" customWidth="1"/>
    <col min="22" max="22" width="9.28125" style="1" bestFit="1" customWidth="1"/>
    <col min="23" max="23" width="24.28125" style="1" bestFit="1" customWidth="1"/>
    <col min="24" max="24" width="15.8515625" style="1" bestFit="1" customWidth="1"/>
    <col min="25" max="25" width="21.00390625" style="1" bestFit="1" customWidth="1"/>
    <col min="26" max="26" width="9.00390625" style="1" bestFit="1" customWidth="1"/>
    <col min="27" max="27" width="24.140625" style="1" bestFit="1" customWidth="1"/>
    <col min="28" max="28" width="15.8515625" style="1" customWidth="1"/>
    <col min="29" max="29" width="21.28125" style="1" bestFit="1" customWidth="1"/>
    <col min="30" max="16384" width="9.140625" style="1" customWidth="1"/>
  </cols>
  <sheetData>
    <row r="1" spans="1:16" ht="14.25">
      <c r="A1" s="33"/>
      <c r="B1" s="5"/>
      <c r="C1" s="5"/>
      <c r="D1" s="5"/>
      <c r="E1" s="5"/>
      <c r="F1" s="5"/>
      <c r="G1" s="35"/>
      <c r="H1" s="35"/>
      <c r="I1" s="35"/>
      <c r="J1" s="34"/>
      <c r="K1" s="34"/>
      <c r="L1" s="34"/>
      <c r="M1" s="34"/>
      <c r="N1" s="35"/>
      <c r="O1" s="35"/>
      <c r="P1" s="46"/>
    </row>
    <row r="2" spans="1:16" ht="14.25">
      <c r="A2" s="33"/>
      <c r="B2" s="5"/>
      <c r="C2" s="5"/>
      <c r="D2" s="5"/>
      <c r="E2" s="5"/>
      <c r="F2" s="5"/>
      <c r="G2" s="35"/>
      <c r="H2" s="35"/>
      <c r="I2" s="35"/>
      <c r="J2" s="34"/>
      <c r="K2" s="34"/>
      <c r="L2" s="34"/>
      <c r="M2" s="34"/>
      <c r="N2" s="35"/>
      <c r="O2" s="35"/>
      <c r="P2" s="46"/>
    </row>
    <row r="3" spans="1:16" ht="14.25">
      <c r="A3" s="33"/>
      <c r="B3" s="5"/>
      <c r="C3" s="5"/>
      <c r="D3" s="5"/>
      <c r="E3" s="5"/>
      <c r="F3" s="5"/>
      <c r="G3" s="35"/>
      <c r="H3" s="35"/>
      <c r="I3" s="35"/>
      <c r="J3" s="34"/>
      <c r="K3" s="34"/>
      <c r="L3" s="34"/>
      <c r="M3" s="34"/>
      <c r="N3" s="35"/>
      <c r="O3" s="35"/>
      <c r="P3" s="46"/>
    </row>
    <row r="4" spans="1:16" ht="14.25">
      <c r="A4" s="33"/>
      <c r="B4" s="5"/>
      <c r="C4" s="5"/>
      <c r="D4" s="5"/>
      <c r="E4" s="5"/>
      <c r="F4" s="5"/>
      <c r="G4" s="35"/>
      <c r="H4" s="35"/>
      <c r="I4" s="35"/>
      <c r="J4" s="34"/>
      <c r="K4" s="34"/>
      <c r="L4" s="34"/>
      <c r="M4" s="34"/>
      <c r="N4" s="35"/>
      <c r="O4" s="35"/>
      <c r="P4" s="46"/>
    </row>
    <row r="5" spans="1:16" ht="14.25">
      <c r="A5" s="33"/>
      <c r="B5" s="5"/>
      <c r="C5" s="5"/>
      <c r="D5" s="5"/>
      <c r="E5" s="5"/>
      <c r="F5" s="5"/>
      <c r="G5" s="35"/>
      <c r="H5" s="35"/>
      <c r="I5" s="35"/>
      <c r="J5" s="34"/>
      <c r="K5" s="34"/>
      <c r="L5" s="34"/>
      <c r="M5" s="34"/>
      <c r="N5" s="35"/>
      <c r="O5" s="35"/>
      <c r="P5" s="46"/>
    </row>
    <row r="6" spans="1:16" ht="14.25">
      <c r="A6" s="33"/>
      <c r="B6" s="5"/>
      <c r="C6" s="5"/>
      <c r="D6" s="5"/>
      <c r="E6" s="5"/>
      <c r="F6" s="5"/>
      <c r="G6" s="35"/>
      <c r="H6" s="35"/>
      <c r="I6" s="35"/>
      <c r="J6" s="34"/>
      <c r="K6" s="34"/>
      <c r="L6" s="34"/>
      <c r="M6" s="34"/>
      <c r="N6" s="35"/>
      <c r="O6" s="35"/>
      <c r="P6" s="46"/>
    </row>
    <row r="7" spans="1:16" ht="14.25">
      <c r="A7" s="33"/>
      <c r="B7" s="5"/>
      <c r="C7" s="5"/>
      <c r="D7" s="5"/>
      <c r="E7" s="5"/>
      <c r="F7" s="72"/>
      <c r="G7" s="35"/>
      <c r="H7" s="35"/>
      <c r="I7" s="35"/>
      <c r="J7" s="34"/>
      <c r="K7" s="34"/>
      <c r="L7" s="34"/>
      <c r="M7" s="34"/>
      <c r="N7" s="35"/>
      <c r="O7" s="35"/>
      <c r="P7" s="46"/>
    </row>
    <row r="8" spans="1:16" ht="21">
      <c r="A8" s="18" t="s">
        <v>70</v>
      </c>
      <c r="B8" s="5"/>
      <c r="C8" s="5"/>
      <c r="D8" s="5"/>
      <c r="E8" s="5"/>
      <c r="F8" s="72"/>
      <c r="G8" s="35"/>
      <c r="H8" s="105" t="s">
        <v>71</v>
      </c>
      <c r="I8" s="35"/>
      <c r="J8" s="34"/>
      <c r="K8" s="34"/>
      <c r="L8" s="34"/>
      <c r="M8" s="34"/>
      <c r="N8" s="35"/>
      <c r="O8" s="35"/>
      <c r="P8" s="46"/>
    </row>
    <row r="9" spans="1:16" ht="21">
      <c r="A9" s="58" t="s">
        <v>24</v>
      </c>
      <c r="B9" s="59" t="s">
        <v>25</v>
      </c>
      <c r="C9" s="156">
        <v>0</v>
      </c>
      <c r="D9" s="59" t="s">
        <v>61</v>
      </c>
      <c r="E9" s="47"/>
      <c r="F9" s="47"/>
      <c r="G9" s="48"/>
      <c r="H9" s="91" t="s">
        <v>56</v>
      </c>
      <c r="I9" s="88" t="s">
        <v>58</v>
      </c>
      <c r="J9" s="163">
        <v>0</v>
      </c>
      <c r="K9" s="59" t="s">
        <v>61</v>
      </c>
      <c r="L9" s="89"/>
      <c r="M9" s="89"/>
      <c r="N9" s="88"/>
      <c r="O9" s="88"/>
      <c r="P9" s="90"/>
    </row>
    <row r="10" spans="1:16" s="5" customFormat="1" ht="21">
      <c r="A10" s="14" t="s">
        <v>6</v>
      </c>
      <c r="B10" s="10" t="s">
        <v>25</v>
      </c>
      <c r="C10" s="157">
        <v>0</v>
      </c>
      <c r="D10" s="10" t="s">
        <v>61</v>
      </c>
      <c r="E10" s="10"/>
      <c r="F10" s="10"/>
      <c r="G10" s="15"/>
      <c r="H10" s="85" t="s">
        <v>62</v>
      </c>
      <c r="I10" s="15" t="s">
        <v>58</v>
      </c>
      <c r="J10" s="164">
        <v>0</v>
      </c>
      <c r="K10" s="10" t="s">
        <v>61</v>
      </c>
      <c r="L10" s="10"/>
      <c r="M10" s="149"/>
      <c r="N10" s="15"/>
      <c r="O10" s="15"/>
      <c r="P10" s="16"/>
    </row>
    <row r="11" spans="1:16" ht="21">
      <c r="A11" s="191" t="s">
        <v>72</v>
      </c>
      <c r="B11" s="10" t="s">
        <v>27</v>
      </c>
      <c r="C11" s="157">
        <v>0</v>
      </c>
      <c r="D11" s="85" t="s">
        <v>39</v>
      </c>
      <c r="E11" s="10"/>
      <c r="F11" s="10"/>
      <c r="G11" s="15"/>
      <c r="H11" s="85" t="s">
        <v>57</v>
      </c>
      <c r="I11" s="15" t="s">
        <v>58</v>
      </c>
      <c r="J11" s="164">
        <v>0</v>
      </c>
      <c r="K11" s="10" t="s">
        <v>61</v>
      </c>
      <c r="L11" s="149"/>
      <c r="M11" s="149"/>
      <c r="N11" s="15"/>
      <c r="O11" s="15"/>
      <c r="P11" s="16"/>
    </row>
    <row r="12" spans="1:16" ht="21">
      <c r="A12" s="191" t="s">
        <v>73</v>
      </c>
      <c r="B12" s="10" t="s">
        <v>27</v>
      </c>
      <c r="C12" s="157">
        <v>0</v>
      </c>
      <c r="D12" s="85" t="s">
        <v>39</v>
      </c>
      <c r="E12" s="10"/>
      <c r="F12" s="10"/>
      <c r="G12" s="15"/>
      <c r="H12" s="103" t="s">
        <v>68</v>
      </c>
      <c r="L12" s="149"/>
      <c r="M12" s="149"/>
      <c r="N12" s="15"/>
      <c r="O12" s="15"/>
      <c r="P12" s="16"/>
    </row>
    <row r="13" spans="4:16" s="56" customFormat="1" ht="21">
      <c r="D13" s="10"/>
      <c r="E13" s="10"/>
      <c r="F13" s="10"/>
      <c r="G13" s="15"/>
      <c r="H13" s="85" t="s">
        <v>67</v>
      </c>
      <c r="I13" s="15"/>
      <c r="J13" s="150">
        <v>1</v>
      </c>
      <c r="K13" s="51" t="s">
        <v>38</v>
      </c>
      <c r="L13" s="149"/>
      <c r="M13" s="149"/>
      <c r="N13" s="15"/>
      <c r="O13" s="15"/>
      <c r="P13" s="16"/>
    </row>
    <row r="14" spans="1:41" ht="21">
      <c r="A14" s="14"/>
      <c r="B14" s="10"/>
      <c r="C14" s="10"/>
      <c r="D14" s="10"/>
      <c r="E14" s="10"/>
      <c r="F14" s="5"/>
      <c r="G14" s="104"/>
      <c r="H14" s="10" t="s">
        <v>74</v>
      </c>
      <c r="I14" s="10"/>
      <c r="J14" s="164">
        <v>0</v>
      </c>
      <c r="K14" s="51" t="s">
        <v>39</v>
      </c>
      <c r="L14" s="149"/>
      <c r="M14" s="149"/>
      <c r="N14" s="15"/>
      <c r="O14" s="15"/>
      <c r="P14" s="1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21">
      <c r="A15" s="94" t="s">
        <v>83</v>
      </c>
      <c r="B15" s="158">
        <v>0</v>
      </c>
      <c r="C15" s="59"/>
      <c r="D15" s="59"/>
      <c r="E15" s="59"/>
      <c r="F15" s="59"/>
      <c r="G15" s="88"/>
      <c r="H15" s="88"/>
      <c r="I15" s="88"/>
      <c r="J15" s="89"/>
      <c r="K15" s="89"/>
      <c r="L15" s="89"/>
      <c r="M15" s="89"/>
      <c r="N15" s="88"/>
      <c r="O15" s="88"/>
      <c r="P15" s="90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21">
      <c r="A16" s="18"/>
      <c r="B16" s="10"/>
      <c r="C16" s="10"/>
      <c r="D16" s="10"/>
      <c r="E16" s="10"/>
      <c r="F16" s="10"/>
      <c r="G16" s="15"/>
      <c r="H16" s="15"/>
      <c r="I16" s="15"/>
      <c r="J16" s="149"/>
      <c r="K16" s="149"/>
      <c r="L16" s="149"/>
      <c r="M16" s="149"/>
      <c r="N16" s="15"/>
      <c r="O16" s="15"/>
      <c r="P16" s="1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1">
      <c r="A17" s="18" t="s">
        <v>94</v>
      </c>
      <c r="B17" s="10"/>
      <c r="C17" s="10"/>
      <c r="D17" s="10"/>
      <c r="E17" s="10"/>
      <c r="F17" s="5"/>
      <c r="G17" s="13" t="s">
        <v>89</v>
      </c>
      <c r="H17" s="15"/>
      <c r="I17" s="15"/>
      <c r="J17" s="149" t="s">
        <v>85</v>
      </c>
      <c r="K17" s="149"/>
      <c r="L17" s="149"/>
      <c r="M17" s="149"/>
      <c r="N17" s="15"/>
      <c r="O17" s="15"/>
      <c r="P17" s="1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ht="21">
      <c r="A18" s="14" t="s">
        <v>11</v>
      </c>
      <c r="B18" s="15" t="s">
        <v>7</v>
      </c>
      <c r="C18" s="15" t="s">
        <v>8</v>
      </c>
      <c r="D18" s="159" t="s">
        <v>6</v>
      </c>
      <c r="E18" s="159" t="s">
        <v>5</v>
      </c>
      <c r="F18" s="5"/>
      <c r="G18" s="10"/>
      <c r="H18" s="159" t="s">
        <v>1</v>
      </c>
      <c r="I18" s="15"/>
      <c r="J18" s="152" t="s">
        <v>2</v>
      </c>
      <c r="K18" s="149" t="s">
        <v>5</v>
      </c>
      <c r="L18" s="149" t="s">
        <v>6</v>
      </c>
      <c r="M18" s="149" t="s">
        <v>88</v>
      </c>
      <c r="N18" s="15" t="s">
        <v>30</v>
      </c>
      <c r="O18" s="20" t="s">
        <v>4</v>
      </c>
      <c r="P18" s="21" t="s">
        <v>3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ht="21">
      <c r="A19" s="14"/>
      <c r="B19" s="10"/>
      <c r="C19" s="10"/>
      <c r="D19" s="200" t="s">
        <v>86</v>
      </c>
      <c r="E19" s="200"/>
      <c r="F19" s="5"/>
      <c r="G19" s="100" t="s">
        <v>75</v>
      </c>
      <c r="H19" s="161"/>
      <c r="I19" s="15"/>
      <c r="J19" s="22"/>
      <c r="K19" s="201" t="s">
        <v>76</v>
      </c>
      <c r="L19" s="201"/>
      <c r="M19" s="201"/>
      <c r="N19" s="20"/>
      <c r="O19" s="20"/>
      <c r="P19" s="21"/>
      <c r="Q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ht="21">
      <c r="A20" s="23">
        <f>SUM(B20:C20)</f>
        <v>0</v>
      </c>
      <c r="B20" s="8">
        <f>D20*H20</f>
        <v>0</v>
      </c>
      <c r="C20" s="8">
        <f>H20*E20</f>
        <v>0</v>
      </c>
      <c r="D20" s="159">
        <v>0</v>
      </c>
      <c r="E20" s="159">
        <v>0</v>
      </c>
      <c r="F20" s="5"/>
      <c r="G20" s="26" t="s">
        <v>72</v>
      </c>
      <c r="H20" s="162">
        <v>0</v>
      </c>
      <c r="I20" s="24"/>
      <c r="J20" s="165">
        <v>0</v>
      </c>
      <c r="K20" s="75">
        <f>E20*C9</f>
        <v>0</v>
      </c>
      <c r="L20" s="75">
        <f>D20*C10</f>
        <v>0</v>
      </c>
      <c r="M20" s="75">
        <f>C11</f>
        <v>0</v>
      </c>
      <c r="N20" s="75">
        <f>+J20-K20-L20-M20</f>
        <v>0</v>
      </c>
      <c r="O20" s="75">
        <f>H20*J20</f>
        <v>0</v>
      </c>
      <c r="P20" s="76">
        <f>N20*H20</f>
        <v>0</v>
      </c>
      <c r="Q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21">
      <c r="A21" s="23">
        <f>SUM(B21:C21)</f>
        <v>0</v>
      </c>
      <c r="B21" s="8">
        <f>H21*D21</f>
        <v>0</v>
      </c>
      <c r="C21" s="8">
        <f>E21*H21</f>
        <v>0</v>
      </c>
      <c r="D21" s="159">
        <v>0</v>
      </c>
      <c r="E21" s="159">
        <v>0</v>
      </c>
      <c r="F21" s="5"/>
      <c r="G21" s="26" t="s">
        <v>77</v>
      </c>
      <c r="H21" s="162">
        <v>0</v>
      </c>
      <c r="I21" s="24"/>
      <c r="J21" s="165">
        <v>0</v>
      </c>
      <c r="K21" s="75">
        <f>E21*C9</f>
        <v>0</v>
      </c>
      <c r="L21" s="75">
        <f>D21*C10</f>
        <v>0</v>
      </c>
      <c r="M21" s="75">
        <f>C12</f>
        <v>0</v>
      </c>
      <c r="N21" s="75">
        <f>J21-K21-L21-M21</f>
        <v>0</v>
      </c>
      <c r="O21" s="75">
        <f>H21*J21</f>
        <v>0</v>
      </c>
      <c r="P21" s="76">
        <f>N21*H21</f>
        <v>0</v>
      </c>
      <c r="Q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ht="21" thickBot="1">
      <c r="A22" s="39">
        <f>SUM(A20:A21)</f>
        <v>0</v>
      </c>
      <c r="B22" s="40">
        <f>SUM(B20:B21)</f>
        <v>0</v>
      </c>
      <c r="C22" s="40">
        <f>SUM(C20:C21)</f>
        <v>0</v>
      </c>
      <c r="D22" s="160"/>
      <c r="E22" s="160"/>
      <c r="F22" s="5"/>
      <c r="G22" s="10"/>
      <c r="H22" s="162"/>
      <c r="I22" s="24"/>
      <c r="J22" s="165"/>
      <c r="K22" s="75"/>
      <c r="L22" s="75"/>
      <c r="M22" s="75"/>
      <c r="N22" s="75"/>
      <c r="O22" s="77">
        <f>SUM(O20:O21)</f>
        <v>0</v>
      </c>
      <c r="P22" s="78">
        <f>SUM(P20:P21)</f>
        <v>0</v>
      </c>
      <c r="Q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ht="21" thickTop="1">
      <c r="A23" s="27"/>
      <c r="B23" s="8"/>
      <c r="C23" s="8"/>
      <c r="D23" s="160"/>
      <c r="E23" s="160"/>
      <c r="F23" s="5"/>
      <c r="G23" s="100" t="s">
        <v>78</v>
      </c>
      <c r="H23" s="162"/>
      <c r="I23" s="24"/>
      <c r="J23" s="165"/>
      <c r="K23" s="75"/>
      <c r="L23" s="75"/>
      <c r="M23" s="75"/>
      <c r="N23" s="75"/>
      <c r="O23" s="75"/>
      <c r="P23" s="76"/>
      <c r="Q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</row>
    <row r="24" spans="1:41" ht="21">
      <c r="A24" s="23">
        <f>SUM(B24:C24)</f>
        <v>0</v>
      </c>
      <c r="B24" s="8">
        <f>H24*D24</f>
        <v>0</v>
      </c>
      <c r="C24" s="8">
        <f>H24*E24</f>
        <v>0</v>
      </c>
      <c r="D24" s="159">
        <v>0</v>
      </c>
      <c r="E24" s="159">
        <v>0</v>
      </c>
      <c r="F24" s="5"/>
      <c r="G24" s="170" t="s">
        <v>79</v>
      </c>
      <c r="H24" s="162">
        <v>0</v>
      </c>
      <c r="I24" s="24"/>
      <c r="J24" s="169">
        <f>J14</f>
        <v>0</v>
      </c>
      <c r="K24" s="75">
        <f>E24*C9</f>
        <v>0</v>
      </c>
      <c r="L24" s="75">
        <f>D24*C10</f>
        <v>0</v>
      </c>
      <c r="M24" s="165">
        <v>0</v>
      </c>
      <c r="N24" s="75">
        <f>J24-SUM(K24:M24)</f>
        <v>0</v>
      </c>
      <c r="O24" s="75">
        <f>J24*H24</f>
        <v>0</v>
      </c>
      <c r="P24" s="76">
        <f>H24*N24</f>
        <v>0</v>
      </c>
      <c r="Q24" s="56"/>
      <c r="AD24" s="56"/>
      <c r="AE24" s="64"/>
      <c r="AF24" s="64"/>
      <c r="AG24" s="64"/>
      <c r="AH24" s="64"/>
      <c r="AI24" s="64"/>
      <c r="AJ24" s="64"/>
      <c r="AK24" s="56"/>
      <c r="AL24" s="56"/>
      <c r="AM24" s="56"/>
      <c r="AN24" s="56"/>
      <c r="AO24" s="56"/>
    </row>
    <row r="25" spans="1:41" ht="21">
      <c r="A25" s="23">
        <f>SUM(B25:C25)</f>
        <v>0</v>
      </c>
      <c r="B25" s="8">
        <f>H25*D25</f>
        <v>0</v>
      </c>
      <c r="C25" s="8">
        <f>H25*E25</f>
        <v>0</v>
      </c>
      <c r="D25" s="172">
        <f>$D$24</f>
        <v>0</v>
      </c>
      <c r="E25" s="172">
        <f>$E$24</f>
        <v>0</v>
      </c>
      <c r="F25" s="5"/>
      <c r="G25" s="170" t="s">
        <v>80</v>
      </c>
      <c r="H25" s="162">
        <v>0</v>
      </c>
      <c r="I25" s="24"/>
      <c r="J25" s="169">
        <f>J14</f>
        <v>0</v>
      </c>
      <c r="K25" s="75">
        <f>E25*C9</f>
        <v>0</v>
      </c>
      <c r="L25" s="75">
        <f>D25*C10</f>
        <v>0</v>
      </c>
      <c r="M25" s="165">
        <v>0</v>
      </c>
      <c r="N25" s="75">
        <f>J25-SUM(K25:M25)</f>
        <v>0</v>
      </c>
      <c r="O25" s="75">
        <f>J25*H25</f>
        <v>0</v>
      </c>
      <c r="P25" s="76">
        <f>H25*N25</f>
        <v>0</v>
      </c>
      <c r="Q25" s="56"/>
      <c r="AD25" s="56"/>
      <c r="AE25" s="64"/>
      <c r="AF25" s="64"/>
      <c r="AG25" s="64"/>
      <c r="AH25" s="64"/>
      <c r="AI25" s="64"/>
      <c r="AJ25" s="64"/>
      <c r="AK25" s="56"/>
      <c r="AL25" s="56"/>
      <c r="AM25" s="56"/>
      <c r="AN25" s="56"/>
      <c r="AO25" s="56"/>
    </row>
    <row r="26" spans="1:41" ht="21">
      <c r="A26" s="23">
        <f>SUM(B26:C26)</f>
        <v>0</v>
      </c>
      <c r="B26" s="8">
        <f>H26*D26</f>
        <v>0</v>
      </c>
      <c r="C26" s="8">
        <f>H26*E26</f>
        <v>0</v>
      </c>
      <c r="D26" s="172">
        <f>$D$24</f>
        <v>0</v>
      </c>
      <c r="E26" s="172">
        <f>$E$24</f>
        <v>0</v>
      </c>
      <c r="F26" s="5"/>
      <c r="G26" s="170" t="s">
        <v>81</v>
      </c>
      <c r="H26" s="162">
        <v>0</v>
      </c>
      <c r="I26" s="24"/>
      <c r="J26" s="87">
        <f>J14</f>
        <v>0</v>
      </c>
      <c r="K26" s="75">
        <f>E26*C9</f>
        <v>0</v>
      </c>
      <c r="L26" s="75">
        <f>D26*C10</f>
        <v>0</v>
      </c>
      <c r="M26" s="165">
        <v>0</v>
      </c>
      <c r="N26" s="75">
        <f>J26-SUM(K26:M26)</f>
        <v>0</v>
      </c>
      <c r="O26" s="75">
        <f>J26*H26</f>
        <v>0</v>
      </c>
      <c r="P26" s="76">
        <f>H26*N26</f>
        <v>0</v>
      </c>
      <c r="Q26" s="56"/>
      <c r="AD26" s="56"/>
      <c r="AE26" s="64"/>
      <c r="AF26" s="64"/>
      <c r="AG26" s="64"/>
      <c r="AH26" s="64"/>
      <c r="AI26" s="64"/>
      <c r="AJ26" s="64"/>
      <c r="AK26" s="56"/>
      <c r="AL26" s="56"/>
      <c r="AM26" s="56"/>
      <c r="AN26" s="56"/>
      <c r="AO26" s="56"/>
    </row>
    <row r="27" spans="1:41" s="2" customFormat="1" ht="21">
      <c r="A27" s="173"/>
      <c r="B27" s="174"/>
      <c r="C27" s="174"/>
      <c r="D27" s="172"/>
      <c r="E27" s="172"/>
      <c r="F27" s="175"/>
      <c r="G27" s="170"/>
      <c r="H27" s="176"/>
      <c r="I27" s="176"/>
      <c r="J27" s="169"/>
      <c r="K27" s="169"/>
      <c r="L27" s="169"/>
      <c r="M27" s="169"/>
      <c r="N27" s="169"/>
      <c r="O27" s="169"/>
      <c r="P27" s="177"/>
      <c r="Q27" s="56"/>
      <c r="AD27" s="56"/>
      <c r="AE27" s="64"/>
      <c r="AF27" s="64"/>
      <c r="AG27" s="64"/>
      <c r="AH27" s="64"/>
      <c r="AI27" s="64"/>
      <c r="AJ27" s="64"/>
      <c r="AK27" s="56"/>
      <c r="AL27" s="56"/>
      <c r="AM27" s="56"/>
      <c r="AN27" s="56"/>
      <c r="AO27" s="56"/>
    </row>
    <row r="28" spans="1:41" ht="21" thickBot="1">
      <c r="A28" s="39">
        <f>SUM(A24:A27)</f>
        <v>0</v>
      </c>
      <c r="B28" s="40">
        <f>SUM(B24:B27)</f>
        <v>0</v>
      </c>
      <c r="C28" s="40">
        <f>SUM(C24:C27)</f>
        <v>0</v>
      </c>
      <c r="D28" s="10"/>
      <c r="E28" s="10"/>
      <c r="F28" s="10"/>
      <c r="G28" s="7"/>
      <c r="H28" s="7"/>
      <c r="I28" s="7"/>
      <c r="J28" s="75"/>
      <c r="K28" s="75"/>
      <c r="L28" s="75"/>
      <c r="M28" s="75"/>
      <c r="N28" s="75"/>
      <c r="O28" s="77">
        <f>SUM(O24:O27)</f>
        <v>0</v>
      </c>
      <c r="P28" s="78">
        <f>SUM(P24:P27)</f>
        <v>0</v>
      </c>
      <c r="Q28" s="56"/>
      <c r="AD28" s="64"/>
      <c r="AE28" s="64"/>
      <c r="AF28" s="64"/>
      <c r="AG28" s="64"/>
      <c r="AH28" s="64"/>
      <c r="AI28" s="64"/>
      <c r="AJ28" s="64"/>
      <c r="AK28" s="56"/>
      <c r="AL28" s="56"/>
      <c r="AM28" s="56"/>
      <c r="AN28" s="56"/>
      <c r="AO28" s="56"/>
    </row>
    <row r="29" spans="1:41" ht="21" thickTop="1">
      <c r="A29" s="27"/>
      <c r="B29" s="8"/>
      <c r="C29" s="8"/>
      <c r="D29" s="10"/>
      <c r="E29" s="10"/>
      <c r="F29" s="10"/>
      <c r="G29" s="7"/>
      <c r="H29" s="7"/>
      <c r="I29" s="7"/>
      <c r="J29" s="75"/>
      <c r="K29" s="75"/>
      <c r="L29" s="75"/>
      <c r="M29" s="75"/>
      <c r="N29" s="75"/>
      <c r="O29" s="75"/>
      <c r="P29" s="76"/>
      <c r="Q29" s="56"/>
      <c r="AD29" s="64"/>
      <c r="AE29" s="64"/>
      <c r="AF29" s="64"/>
      <c r="AG29" s="64"/>
      <c r="AH29" s="64"/>
      <c r="AI29" s="64"/>
      <c r="AJ29" s="64"/>
      <c r="AK29" s="56"/>
      <c r="AL29" s="56"/>
      <c r="AM29" s="56"/>
      <c r="AN29" s="56"/>
      <c r="AO29" s="56"/>
    </row>
    <row r="30" spans="1:41" ht="21" thickBot="1">
      <c r="A30" s="39">
        <f>A28-A22</f>
        <v>0</v>
      </c>
      <c r="B30" s="40">
        <f>B28-B22</f>
        <v>0</v>
      </c>
      <c r="C30" s="40">
        <f>C28-C22</f>
        <v>0</v>
      </c>
      <c r="D30" s="10"/>
      <c r="E30" s="10"/>
      <c r="G30" s="42" t="s">
        <v>9</v>
      </c>
      <c r="H30" s="43"/>
      <c r="I30" s="43"/>
      <c r="J30" s="79"/>
      <c r="K30" s="79"/>
      <c r="L30" s="79"/>
      <c r="M30" s="79"/>
      <c r="N30" s="79"/>
      <c r="O30" s="77">
        <f>O28-O22</f>
        <v>0</v>
      </c>
      <c r="P30" s="171">
        <f>P28-P22</f>
        <v>0</v>
      </c>
      <c r="Q30" s="56"/>
      <c r="AD30" s="64"/>
      <c r="AE30" s="64"/>
      <c r="AF30" s="64"/>
      <c r="AG30" s="64"/>
      <c r="AH30" s="64"/>
      <c r="AI30" s="64"/>
      <c r="AJ30" s="64"/>
      <c r="AK30" s="56"/>
      <c r="AL30" s="56"/>
      <c r="AM30" s="56"/>
      <c r="AN30" s="56"/>
      <c r="AO30" s="56"/>
    </row>
    <row r="31" spans="1:41" ht="21" thickTop="1">
      <c r="A31" s="28"/>
      <c r="B31" s="9"/>
      <c r="C31" s="9"/>
      <c r="D31" s="10"/>
      <c r="E31" s="10"/>
      <c r="F31" s="11"/>
      <c r="G31" s="7"/>
      <c r="H31" s="7"/>
      <c r="I31" s="7"/>
      <c r="J31" s="7"/>
      <c r="K31" s="7"/>
      <c r="L31" s="7"/>
      <c r="M31" s="7"/>
      <c r="N31" s="7"/>
      <c r="O31" s="12"/>
      <c r="P31" s="29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21">
      <c r="A32" s="18" t="s">
        <v>94</v>
      </c>
      <c r="B32" s="9"/>
      <c r="C32" s="9"/>
      <c r="D32" s="9"/>
      <c r="E32" s="10"/>
      <c r="F32" s="10"/>
      <c r="G32" s="13" t="s">
        <v>22</v>
      </c>
      <c r="H32" s="7"/>
      <c r="I32" s="7"/>
      <c r="J32" s="7"/>
      <c r="K32" s="7"/>
      <c r="L32" s="7"/>
      <c r="M32" s="7"/>
      <c r="N32" s="7"/>
      <c r="O32" s="12"/>
      <c r="P32" s="29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42">
      <c r="A33" s="14"/>
      <c r="B33" s="10" t="s">
        <v>11</v>
      </c>
      <c r="C33" s="159" t="s">
        <v>7</v>
      </c>
      <c r="D33" s="166" t="s">
        <v>87</v>
      </c>
      <c r="F33" s="10"/>
      <c r="G33" s="85"/>
      <c r="H33" s="10" t="s">
        <v>15</v>
      </c>
      <c r="I33" s="5"/>
      <c r="J33" s="7"/>
      <c r="K33" s="7"/>
      <c r="L33" s="7"/>
      <c r="M33" s="7"/>
      <c r="N33" s="7"/>
      <c r="O33" s="7"/>
      <c r="P33" s="2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16" s="56" customFormat="1" ht="21">
      <c r="A34" s="18" t="s">
        <v>49</v>
      </c>
      <c r="B34" s="65"/>
      <c r="C34" s="164"/>
      <c r="D34" s="164"/>
      <c r="F34" s="11"/>
      <c r="G34" s="106"/>
      <c r="H34" s="65"/>
      <c r="I34" s="10"/>
      <c r="J34" s="7"/>
      <c r="K34" s="7"/>
      <c r="L34" s="7"/>
      <c r="M34" s="7"/>
      <c r="N34" s="7"/>
      <c r="O34" s="7"/>
      <c r="P34" s="25"/>
    </row>
    <row r="35" spans="1:16" s="56" customFormat="1" ht="21">
      <c r="A35" s="14"/>
      <c r="B35" s="8">
        <f>SUM(C35:D35)</f>
        <v>0</v>
      </c>
      <c r="C35" s="164">
        <v>0</v>
      </c>
      <c r="D35" s="164">
        <v>0</v>
      </c>
      <c r="F35" s="10"/>
      <c r="G35" s="85" t="s">
        <v>50</v>
      </c>
      <c r="H35" s="65">
        <f>(C35*J9)+(D35*J10)</f>
        <v>0</v>
      </c>
      <c r="I35" s="15"/>
      <c r="J35" s="149"/>
      <c r="K35" s="149"/>
      <c r="L35" s="149"/>
      <c r="M35" s="149"/>
      <c r="N35" s="15"/>
      <c r="O35" s="15"/>
      <c r="P35" s="16"/>
    </row>
    <row r="36" spans="1:16" s="56" customFormat="1" ht="21">
      <c r="A36" s="14"/>
      <c r="B36" s="8">
        <f>SUM(C36:D36)</f>
        <v>0</v>
      </c>
      <c r="C36" s="164">
        <v>0</v>
      </c>
      <c r="D36" s="164">
        <v>0</v>
      </c>
      <c r="F36" s="10"/>
      <c r="G36" s="85" t="s">
        <v>55</v>
      </c>
      <c r="H36" s="65">
        <f>(J11*C36)+(D36*J10)</f>
        <v>0</v>
      </c>
      <c r="I36" s="15"/>
      <c r="J36" s="149"/>
      <c r="K36" s="149"/>
      <c r="L36" s="149"/>
      <c r="M36" s="149"/>
      <c r="N36" s="15"/>
      <c r="O36" s="15"/>
      <c r="P36" s="16"/>
    </row>
    <row r="37" spans="1:16" s="56" customFormat="1" ht="21">
      <c r="A37" s="14"/>
      <c r="B37" s="8"/>
      <c r="C37" s="164"/>
      <c r="D37" s="164"/>
      <c r="F37" s="10"/>
      <c r="G37" s="85" t="s">
        <v>51</v>
      </c>
      <c r="H37" s="157">
        <v>0</v>
      </c>
      <c r="I37" s="15"/>
      <c r="J37" s="149"/>
      <c r="K37" s="149"/>
      <c r="L37" s="149"/>
      <c r="M37" s="149"/>
      <c r="N37" s="15"/>
      <c r="O37" s="15"/>
      <c r="P37" s="16"/>
    </row>
    <row r="38" spans="1:16" s="56" customFormat="1" ht="21">
      <c r="A38" s="14"/>
      <c r="B38" s="8"/>
      <c r="C38" s="164"/>
      <c r="D38" s="164"/>
      <c r="F38" s="10"/>
      <c r="G38" s="85" t="s">
        <v>52</v>
      </c>
      <c r="H38" s="157">
        <v>0</v>
      </c>
      <c r="I38" s="15"/>
      <c r="J38" s="149"/>
      <c r="K38" s="149"/>
      <c r="L38" s="149"/>
      <c r="M38" s="149"/>
      <c r="N38" s="15"/>
      <c r="O38" s="15"/>
      <c r="P38" s="16"/>
    </row>
    <row r="39" spans="1:16" s="56" customFormat="1" ht="21">
      <c r="A39" s="14"/>
      <c r="B39" s="8"/>
      <c r="C39" s="164"/>
      <c r="D39" s="164"/>
      <c r="F39" s="10"/>
      <c r="G39" s="85" t="s">
        <v>53</v>
      </c>
      <c r="H39" s="157">
        <v>0</v>
      </c>
      <c r="I39" s="10"/>
      <c r="J39" s="7"/>
      <c r="K39" s="7"/>
      <c r="L39" s="7"/>
      <c r="M39" s="7"/>
      <c r="N39" s="7"/>
      <c r="O39" s="7"/>
      <c r="P39" s="25"/>
    </row>
    <row r="40" spans="1:16" s="56" customFormat="1" ht="21">
      <c r="A40" s="18" t="s">
        <v>40</v>
      </c>
      <c r="B40" s="8"/>
      <c r="C40" s="164"/>
      <c r="D40" s="164"/>
      <c r="F40" s="107"/>
      <c r="G40" s="106"/>
      <c r="H40" s="65"/>
      <c r="I40" s="51"/>
      <c r="J40" s="10"/>
      <c r="K40" s="7"/>
      <c r="L40" s="7"/>
      <c r="M40" s="7"/>
      <c r="N40" s="7"/>
      <c r="O40" s="7"/>
      <c r="P40" s="25"/>
    </row>
    <row r="41" spans="1:16" s="56" customFormat="1" ht="21">
      <c r="A41" s="14"/>
      <c r="B41" s="8">
        <f>D41+C41</f>
        <v>0</v>
      </c>
      <c r="C41" s="164">
        <v>0</v>
      </c>
      <c r="D41" s="164">
        <v>0</v>
      </c>
      <c r="F41" s="17"/>
      <c r="G41" s="85" t="s">
        <v>90</v>
      </c>
      <c r="H41" s="65">
        <f>(D41*C9)+(C41*C10)</f>
        <v>0</v>
      </c>
      <c r="I41" s="51"/>
      <c r="J41" s="10"/>
      <c r="K41" s="7"/>
      <c r="L41" s="7"/>
      <c r="M41" s="7"/>
      <c r="N41" s="7"/>
      <c r="O41" s="7"/>
      <c r="P41" s="25"/>
    </row>
    <row r="42" spans="1:16" s="56" customFormat="1" ht="21">
      <c r="A42" s="14"/>
      <c r="B42" s="8">
        <f>D42+C42</f>
        <v>0</v>
      </c>
      <c r="C42" s="164">
        <v>0</v>
      </c>
      <c r="D42" s="164">
        <v>0</v>
      </c>
      <c r="F42" s="7"/>
      <c r="G42" s="85" t="s">
        <v>91</v>
      </c>
      <c r="H42" s="65">
        <f>(D42*C9)+(C42*C10)</f>
        <v>0</v>
      </c>
      <c r="I42" s="51"/>
      <c r="J42" s="7"/>
      <c r="K42" s="7"/>
      <c r="L42" s="7"/>
      <c r="M42" s="7"/>
      <c r="N42" s="7"/>
      <c r="O42" s="7"/>
      <c r="P42" s="25"/>
    </row>
    <row r="43" spans="1:16" s="56" customFormat="1" ht="21">
      <c r="A43" s="14"/>
      <c r="B43" s="8">
        <f>D43+C43</f>
        <v>0</v>
      </c>
      <c r="C43" s="164">
        <v>0</v>
      </c>
      <c r="D43" s="164">
        <v>0</v>
      </c>
      <c r="F43" s="7"/>
      <c r="G43" s="85" t="s">
        <v>92</v>
      </c>
      <c r="H43" s="65">
        <f>(D43*C9)+(C43*C10)</f>
        <v>0</v>
      </c>
      <c r="I43" s="51"/>
      <c r="J43" s="7"/>
      <c r="K43" s="7"/>
      <c r="L43" s="7"/>
      <c r="M43" s="7"/>
      <c r="N43" s="7"/>
      <c r="O43" s="7"/>
      <c r="P43" s="25"/>
    </row>
    <row r="44" spans="1:16" s="56" customFormat="1" ht="21" thickBot="1">
      <c r="A44" s="14"/>
      <c r="B44" s="8"/>
      <c r="C44" s="164"/>
      <c r="D44" s="164"/>
      <c r="F44" s="7"/>
      <c r="G44" s="10" t="s">
        <v>93</v>
      </c>
      <c r="H44" s="165">
        <v>0</v>
      </c>
      <c r="I44" s="10"/>
      <c r="J44" s="10"/>
      <c r="K44" s="10"/>
      <c r="L44" s="10"/>
      <c r="M44" s="10"/>
      <c r="N44" s="10"/>
      <c r="O44" s="10"/>
      <c r="P44" s="83"/>
    </row>
    <row r="45" spans="1:16" s="56" customFormat="1" ht="21" thickBot="1">
      <c r="A45" s="18" t="s">
        <v>42</v>
      </c>
      <c r="B45" s="8"/>
      <c r="C45" s="164"/>
      <c r="D45" s="164"/>
      <c r="F45" s="108"/>
      <c r="G45" s="106"/>
      <c r="H45" s="75"/>
      <c r="I45" s="10"/>
      <c r="J45" s="10"/>
      <c r="K45" s="10"/>
      <c r="L45" s="10"/>
      <c r="M45" s="10"/>
      <c r="N45" s="178" t="s">
        <v>82</v>
      </c>
      <c r="O45" s="179"/>
      <c r="P45" s="180" t="e">
        <f>('Forecast - Skabelon'!L17-(SUM(H34:H45)))/(SUM(H34:H45))</f>
        <v>#DIV/0!</v>
      </c>
    </row>
    <row r="46" spans="1:16" s="56" customFormat="1" ht="21">
      <c r="A46" s="14"/>
      <c r="B46" s="8">
        <f>D46+C46</f>
        <v>0</v>
      </c>
      <c r="C46" s="164">
        <v>0</v>
      </c>
      <c r="D46" s="164">
        <v>0</v>
      </c>
      <c r="F46" s="7"/>
      <c r="G46" s="10" t="s">
        <v>21</v>
      </c>
      <c r="H46" s="75">
        <f>(C46*C10)+(D46*C9)</f>
        <v>0</v>
      </c>
      <c r="I46" s="108"/>
      <c r="J46" s="10"/>
      <c r="K46" s="10"/>
      <c r="L46" s="10"/>
      <c r="M46" s="10"/>
      <c r="N46" s="181" t="s">
        <v>35</v>
      </c>
      <c r="O46" s="182"/>
      <c r="P46" s="183"/>
    </row>
    <row r="47" spans="1:16" s="56" customFormat="1" ht="21">
      <c r="A47" s="14"/>
      <c r="B47" s="8">
        <f>D47+C47</f>
        <v>0</v>
      </c>
      <c r="C47" s="164">
        <v>0</v>
      </c>
      <c r="D47" s="164">
        <v>0</v>
      </c>
      <c r="F47" s="20"/>
      <c r="G47" s="10" t="s">
        <v>19</v>
      </c>
      <c r="H47" s="75">
        <f>(D47*C9)+(C47*C10)</f>
        <v>0</v>
      </c>
      <c r="I47" s="51"/>
      <c r="J47" s="7"/>
      <c r="K47" s="7"/>
      <c r="L47" s="7"/>
      <c r="M47" s="7"/>
      <c r="N47" s="184" t="s">
        <v>1</v>
      </c>
      <c r="O47" s="185" t="s">
        <v>38</v>
      </c>
      <c r="P47" s="186" t="e">
        <f>ROUNDUP(H51/(J26-SUM(K26:M26)),0)</f>
        <v>#DIV/0!</v>
      </c>
    </row>
    <row r="48" spans="1:16" s="56" customFormat="1" ht="21" thickBot="1">
      <c r="A48" s="14"/>
      <c r="B48" s="8">
        <f>D48+C48</f>
        <v>0</v>
      </c>
      <c r="C48" s="164">
        <v>0</v>
      </c>
      <c r="D48" s="164">
        <v>0</v>
      </c>
      <c r="F48" s="7"/>
      <c r="G48" s="10" t="s">
        <v>23</v>
      </c>
      <c r="H48" s="75">
        <f>(D48*C9)+(C48*C10)</f>
        <v>0</v>
      </c>
      <c r="I48" s="51"/>
      <c r="J48" s="7"/>
      <c r="K48" s="7"/>
      <c r="L48" s="7"/>
      <c r="M48" s="147"/>
      <c r="N48" s="187" t="s">
        <v>36</v>
      </c>
      <c r="O48" s="188" t="s">
        <v>39</v>
      </c>
      <c r="P48" s="189" t="e">
        <f>P47*J26</f>
        <v>#DIV/0!</v>
      </c>
    </row>
    <row r="49" spans="1:41" ht="21">
      <c r="A49" s="14"/>
      <c r="B49" s="65"/>
      <c r="C49" s="167"/>
      <c r="D49" s="167"/>
      <c r="F49" s="10"/>
      <c r="G49" s="10" t="s">
        <v>51</v>
      </c>
      <c r="H49" s="157">
        <v>0</v>
      </c>
      <c r="I49" s="149"/>
      <c r="J49" s="149"/>
      <c r="K49" s="149"/>
      <c r="L49" s="149"/>
      <c r="M49" s="149"/>
      <c r="N49" s="149"/>
      <c r="O49" s="149"/>
      <c r="P49" s="30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21">
      <c r="A50" s="14"/>
      <c r="B50" s="8"/>
      <c r="C50" s="164"/>
      <c r="D50" s="164"/>
      <c r="F50" s="7"/>
      <c r="G50" s="10"/>
      <c r="H50" s="75"/>
      <c r="I50" s="149"/>
      <c r="J50" s="149"/>
      <c r="K50" s="149"/>
      <c r="L50" s="149"/>
      <c r="M50" s="149"/>
      <c r="N50" s="149"/>
      <c r="O50" s="149"/>
      <c r="P50" s="30"/>
      <c r="Q50" s="56"/>
      <c r="R50" s="56"/>
      <c r="S50" s="56"/>
      <c r="T50" s="56"/>
      <c r="U50" s="56"/>
      <c r="V50" s="56"/>
      <c r="W50" s="56"/>
      <c r="X50" s="56"/>
      <c r="Y50" s="56"/>
      <c r="Z50" s="61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s="4" customFormat="1" ht="21" thickBot="1">
      <c r="A51" s="71" t="s">
        <v>69</v>
      </c>
      <c r="B51" s="40">
        <f>SUM(B35:B50)</f>
        <v>0</v>
      </c>
      <c r="C51" s="40">
        <f>SUM(C35:C50)</f>
        <v>0</v>
      </c>
      <c r="D51" s="40">
        <f>SUM(D35:D50)</f>
        <v>0</v>
      </c>
      <c r="F51" s="12"/>
      <c r="G51" s="42"/>
      <c r="H51" s="77">
        <f>SUM(H34:H39)+J13*SUM(H40:H50)</f>
        <v>0</v>
      </c>
      <c r="I51" s="44"/>
      <c r="J51" s="44"/>
      <c r="K51" s="44"/>
      <c r="L51" s="44"/>
      <c r="M51" s="44"/>
      <c r="N51" s="44"/>
      <c r="O51" s="44"/>
      <c r="P51" s="45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  <row r="52" spans="1:41" ht="21" thickTop="1">
      <c r="A52" s="27"/>
      <c r="B52" s="15"/>
      <c r="C52" s="15"/>
      <c r="D52" s="7"/>
      <c r="E52" s="7"/>
      <c r="F52" s="66"/>
      <c r="G52" s="149"/>
      <c r="H52" s="31"/>
      <c r="I52" s="31"/>
      <c r="J52" s="31"/>
      <c r="K52" s="31"/>
      <c r="L52" s="31"/>
      <c r="M52" s="31"/>
      <c r="N52" s="31"/>
      <c r="O52" s="31"/>
      <c r="P52" s="32"/>
      <c r="Q52" s="56"/>
      <c r="R52" s="56"/>
      <c r="S52" s="56"/>
      <c r="T52" s="56"/>
      <c r="U52" s="56"/>
      <c r="V52" s="56"/>
      <c r="W52" s="56"/>
      <c r="X52" s="56"/>
      <c r="Y52" s="56"/>
      <c r="Z52" s="61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ht="21">
      <c r="A53" s="14"/>
      <c r="B53" s="10"/>
      <c r="C53" s="10"/>
      <c r="D53" s="149"/>
      <c r="E53" s="15"/>
      <c r="F53" s="10"/>
      <c r="G53" s="149"/>
      <c r="H53" s="34"/>
      <c r="I53" s="34"/>
      <c r="J53" s="34"/>
      <c r="K53" s="34"/>
      <c r="L53" s="34"/>
      <c r="M53" s="34"/>
      <c r="N53" s="34"/>
      <c r="O53" s="34"/>
      <c r="P53" s="3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1:41" ht="21">
      <c r="A54" s="67"/>
      <c r="B54" s="68"/>
      <c r="C54" s="68"/>
      <c r="D54" s="69"/>
      <c r="E54" s="68"/>
      <c r="F54" s="68"/>
      <c r="G54" s="70"/>
      <c r="H54" s="37"/>
      <c r="I54" s="37"/>
      <c r="J54" s="37"/>
      <c r="K54" s="37"/>
      <c r="L54" s="37"/>
      <c r="M54" s="37"/>
      <c r="N54" s="37"/>
      <c r="O54" s="37"/>
      <c r="P54" s="38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2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ht="14.25">
      <c r="D56" s="6"/>
    </row>
    <row r="57" spans="2:3" ht="14.25">
      <c r="B57" s="6"/>
      <c r="C57" s="6"/>
    </row>
    <row r="58" spans="2:3" ht="14.25">
      <c r="B58" s="6"/>
      <c r="C58" s="6"/>
    </row>
    <row r="59" ht="14.25">
      <c r="C59" s="60"/>
    </row>
    <row r="60" ht="14.25">
      <c r="C60" s="60"/>
    </row>
    <row r="61" ht="14.25">
      <c r="C61" s="60"/>
    </row>
  </sheetData>
  <sheetProtection password="DD01" sheet="1" objects="1" scenarios="1" selectLockedCells="1"/>
  <mergeCells count="3">
    <mergeCell ref="D19:E19"/>
    <mergeCell ref="K19:M19"/>
    <mergeCell ref="A55:P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N123"/>
  <sheetViews>
    <sheetView zoomScale="40" zoomScaleNormal="40" zoomScalePageLayoutView="0" workbookViewId="0" topLeftCell="A1">
      <selection activeCell="E12" sqref="E12"/>
    </sheetView>
  </sheetViews>
  <sheetFormatPr defaultColWidth="9.140625" defaultRowHeight="15"/>
  <cols>
    <col min="1" max="1" width="69.7109375" style="112" customWidth="1"/>
    <col min="2" max="2" width="11.57421875" style="112" bestFit="1" customWidth="1"/>
    <col min="3" max="3" width="30.57421875" style="112" bestFit="1" customWidth="1"/>
    <col min="4" max="4" width="36.28125" style="112" bestFit="1" customWidth="1"/>
    <col min="5" max="5" width="12.7109375" style="112" customWidth="1"/>
    <col min="6" max="6" width="30.57421875" style="112" bestFit="1" customWidth="1"/>
    <col min="7" max="7" width="36.28125" style="112" customWidth="1"/>
    <col min="8" max="8" width="12.7109375" style="112" customWidth="1"/>
    <col min="9" max="9" width="30.57421875" style="112" customWidth="1"/>
    <col min="10" max="10" width="36.28125" style="112" bestFit="1" customWidth="1"/>
    <col min="11" max="11" width="12.7109375" style="112" customWidth="1"/>
    <col min="12" max="12" width="30.57421875" style="112" customWidth="1"/>
    <col min="13" max="13" width="36.28125" style="112" customWidth="1"/>
    <col min="14" max="14" width="12.421875" style="112" customWidth="1"/>
    <col min="15" max="16384" width="9.140625" style="112" customWidth="1"/>
  </cols>
  <sheetData>
    <row r="1" spans="1:14" ht="36">
      <c r="A1" s="203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0"/>
      <c r="M1" s="110"/>
      <c r="N1" s="111"/>
    </row>
    <row r="2" spans="1:14" s="118" customFormat="1" ht="2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92"/>
      <c r="M2" s="194"/>
      <c r="N2" s="195"/>
    </row>
    <row r="3" spans="1:14" ht="21">
      <c r="A3" s="113"/>
      <c r="B3" s="155">
        <f>'Beregningsværktøj - Skabelon'!B15</f>
        <v>0</v>
      </c>
      <c r="C3" s="153"/>
      <c r="D3" s="154"/>
      <c r="E3" s="155">
        <f>B3+1</f>
        <v>1</v>
      </c>
      <c r="F3" s="153"/>
      <c r="G3" s="154"/>
      <c r="H3" s="155">
        <f>B3+2</f>
        <v>2</v>
      </c>
      <c r="I3" s="153"/>
      <c r="J3" s="154"/>
      <c r="K3" s="155">
        <f>E3+2</f>
        <v>3</v>
      </c>
      <c r="L3" s="153"/>
      <c r="M3" s="154"/>
      <c r="N3" s="115"/>
    </row>
    <row r="4" spans="1:14" ht="21">
      <c r="A4" s="119" t="s">
        <v>65</v>
      </c>
      <c r="B4" s="120" t="s">
        <v>1</v>
      </c>
      <c r="C4" s="121" t="s">
        <v>48</v>
      </c>
      <c r="D4" s="122" t="s">
        <v>54</v>
      </c>
      <c r="E4" s="120" t="s">
        <v>1</v>
      </c>
      <c r="F4" s="124" t="s">
        <v>48</v>
      </c>
      <c r="G4" s="122" t="s">
        <v>54</v>
      </c>
      <c r="H4" s="120" t="s">
        <v>1</v>
      </c>
      <c r="I4" s="121" t="s">
        <v>48</v>
      </c>
      <c r="J4" s="122" t="s">
        <v>54</v>
      </c>
      <c r="K4" s="120" t="s">
        <v>1</v>
      </c>
      <c r="L4" s="121" t="s">
        <v>48</v>
      </c>
      <c r="M4" s="122" t="s">
        <v>54</v>
      </c>
      <c r="N4" s="115"/>
    </row>
    <row r="5" spans="1:14" ht="21">
      <c r="A5" s="125" t="s">
        <v>49</v>
      </c>
      <c r="B5" s="120"/>
      <c r="C5" s="121"/>
      <c r="D5" s="126">
        <f>SUM('Beregningsværktøj - Skabelon'!H35:H39)</f>
        <v>0</v>
      </c>
      <c r="E5" s="123"/>
      <c r="F5" s="121"/>
      <c r="G5" s="127"/>
      <c r="H5" s="123"/>
      <c r="I5" s="121"/>
      <c r="J5" s="127"/>
      <c r="K5" s="123"/>
      <c r="L5" s="121"/>
      <c r="M5" s="127"/>
      <c r="N5" s="115"/>
    </row>
    <row r="6" spans="1:14" ht="21">
      <c r="A6" s="125" t="s">
        <v>40</v>
      </c>
      <c r="B6" s="128"/>
      <c r="C6" s="129"/>
      <c r="D6" s="130">
        <f>SUM('Beregningsværktøj - Skabelon'!H41:H44)</f>
        <v>0</v>
      </c>
      <c r="E6" s="131"/>
      <c r="F6" s="129"/>
      <c r="G6" s="130"/>
      <c r="H6" s="131"/>
      <c r="I6" s="129"/>
      <c r="J6" s="130"/>
      <c r="K6" s="131"/>
      <c r="L6" s="129"/>
      <c r="M6" s="130"/>
      <c r="N6" s="115"/>
    </row>
    <row r="7" spans="1:14" ht="21">
      <c r="A7" s="125" t="s">
        <v>41</v>
      </c>
      <c r="B7" s="128"/>
      <c r="C7" s="129"/>
      <c r="D7" s="130">
        <f>SUM('Beregningsværktøj - Skabelon'!H46:H50)</f>
        <v>0</v>
      </c>
      <c r="E7" s="131"/>
      <c r="F7" s="129"/>
      <c r="G7" s="129">
        <f>SUM('Beregningsværktøj - Skabelon'!H46:H50)</f>
        <v>0</v>
      </c>
      <c r="H7" s="131"/>
      <c r="I7" s="129"/>
      <c r="J7" s="130">
        <f>SUM('Beregningsværktøj - Skabelon'!H46:H50)</f>
        <v>0</v>
      </c>
      <c r="K7" s="131"/>
      <c r="L7" s="129"/>
      <c r="M7" s="130">
        <f>SUM('Beregningsværktøj - Skabelon'!H46:H50)</f>
        <v>0</v>
      </c>
      <c r="N7" s="115"/>
    </row>
    <row r="8" spans="1:14" ht="21">
      <c r="A8" s="125"/>
      <c r="B8" s="128"/>
      <c r="C8" s="129"/>
      <c r="D8" s="130"/>
      <c r="E8" s="131"/>
      <c r="F8" s="129"/>
      <c r="G8" s="129"/>
      <c r="H8" s="131"/>
      <c r="I8" s="129"/>
      <c r="J8" s="130"/>
      <c r="K8" s="131"/>
      <c r="L8" s="129"/>
      <c r="M8" s="130"/>
      <c r="N8" s="115"/>
    </row>
    <row r="9" spans="1:14" ht="21">
      <c r="A9" s="125"/>
      <c r="B9" s="128"/>
      <c r="C9" s="129"/>
      <c r="D9" s="130"/>
      <c r="E9" s="131"/>
      <c r="F9" s="129"/>
      <c r="G9" s="130"/>
      <c r="H9" s="131"/>
      <c r="I9" s="129"/>
      <c r="J9" s="130"/>
      <c r="K9" s="131"/>
      <c r="L9" s="129"/>
      <c r="M9" s="130"/>
      <c r="N9" s="115"/>
    </row>
    <row r="10" spans="1:14" ht="21">
      <c r="A10" s="119" t="s">
        <v>46</v>
      </c>
      <c r="B10" s="128"/>
      <c r="C10" s="129"/>
      <c r="D10" s="130"/>
      <c r="E10" s="131"/>
      <c r="F10" s="129"/>
      <c r="G10" s="129"/>
      <c r="H10" s="131"/>
      <c r="I10" s="129"/>
      <c r="J10" s="130"/>
      <c r="K10" s="131"/>
      <c r="L10" s="129"/>
      <c r="M10" s="130"/>
      <c r="N10" s="115"/>
    </row>
    <row r="11" spans="1:14" ht="21">
      <c r="A11" s="125" t="str">
        <f>'Beregningsværktøj - Skabelon'!G24</f>
        <v>Nyt produkt (som erstatning for nuværende)</v>
      </c>
      <c r="B11" s="128">
        <f>'Beregningsværktøj - Skabelon'!H24</f>
        <v>0</v>
      </c>
      <c r="C11" s="129">
        <f>B11*'Beregningsværktøj - Skabelon'!N24</f>
        <v>0</v>
      </c>
      <c r="D11" s="130"/>
      <c r="E11" s="168">
        <v>0</v>
      </c>
      <c r="F11" s="129">
        <f>E11*'Beregningsværktøj - Skabelon'!N24</f>
        <v>0</v>
      </c>
      <c r="G11" s="129"/>
      <c r="H11" s="168">
        <v>0</v>
      </c>
      <c r="I11" s="129">
        <f>H11*'Beregningsværktøj - Skabelon'!N24</f>
        <v>0</v>
      </c>
      <c r="J11" s="130"/>
      <c r="K11" s="168">
        <v>0</v>
      </c>
      <c r="L11" s="129">
        <f>K11*'Beregningsværktøj - Skabelon'!N24</f>
        <v>0</v>
      </c>
      <c r="M11" s="130"/>
      <c r="N11" s="115"/>
    </row>
    <row r="12" spans="1:14" ht="21">
      <c r="A12" s="125" t="str">
        <f>'Beregningsværktøj - Skabelon'!G25</f>
        <v>Kannibalisering på beslægtede produkter</v>
      </c>
      <c r="B12" s="128">
        <f>'Beregningsværktøj - Skabelon'!H25</f>
        <v>0</v>
      </c>
      <c r="C12" s="129">
        <f>B12*'Beregningsværktøj - Skabelon'!N25</f>
        <v>0</v>
      </c>
      <c r="D12" s="130"/>
      <c r="E12" s="168">
        <v>0</v>
      </c>
      <c r="F12" s="129">
        <f>E12*'Beregningsværktøj - Skabelon'!N25</f>
        <v>0</v>
      </c>
      <c r="G12" s="129"/>
      <c r="H12" s="168">
        <v>0</v>
      </c>
      <c r="I12" s="129">
        <f>H12*'Beregningsværktøj - Skabelon'!N25</f>
        <v>0</v>
      </c>
      <c r="J12" s="130"/>
      <c r="K12" s="168">
        <v>0</v>
      </c>
      <c r="L12" s="129">
        <f>K12*'Beregningsværktøj - Skabelon'!N25</f>
        <v>0</v>
      </c>
      <c r="M12" s="130"/>
      <c r="N12" s="115"/>
    </row>
    <row r="13" spans="1:14" ht="21">
      <c r="A13" s="125" t="str">
        <f>'Beregningsværktøj - Skabelon'!G26</f>
        <v>Nyt produkt til nye kunder</v>
      </c>
      <c r="B13" s="128">
        <f>'Beregningsværktøj - Skabelon'!H26</f>
        <v>0</v>
      </c>
      <c r="C13" s="129">
        <f>B13*'Beregningsværktøj - Skabelon'!N26</f>
        <v>0</v>
      </c>
      <c r="D13" s="130"/>
      <c r="E13" s="168">
        <v>0</v>
      </c>
      <c r="F13" s="129">
        <f>E13*'Beregningsværktøj - Skabelon'!N26</f>
        <v>0</v>
      </c>
      <c r="G13" s="129"/>
      <c r="H13" s="168">
        <v>0</v>
      </c>
      <c r="I13" s="129">
        <f>H13*'Beregningsværktøj - Skabelon'!N26</f>
        <v>0</v>
      </c>
      <c r="J13" s="130"/>
      <c r="K13" s="168">
        <v>0</v>
      </c>
      <c r="L13" s="129">
        <f>K13*'Beregningsværktøj - Skabelon'!N26</f>
        <v>0</v>
      </c>
      <c r="M13" s="130"/>
      <c r="N13" s="115"/>
    </row>
    <row r="14" spans="1:14" ht="21">
      <c r="A14" s="151"/>
      <c r="B14" s="128"/>
      <c r="C14" s="129"/>
      <c r="D14" s="132"/>
      <c r="E14" s="168"/>
      <c r="F14" s="133"/>
      <c r="G14" s="129"/>
      <c r="H14" s="168"/>
      <c r="I14" s="129"/>
      <c r="J14" s="132"/>
      <c r="K14" s="168"/>
      <c r="L14" s="129"/>
      <c r="M14" s="132"/>
      <c r="N14" s="115"/>
    </row>
    <row r="15" spans="1:14" ht="21" thickBot="1">
      <c r="A15" s="119" t="s">
        <v>47</v>
      </c>
      <c r="B15" s="134">
        <f>SUM(B11:B14)</f>
        <v>0</v>
      </c>
      <c r="C15" s="135">
        <f>SUM(C11:C14)</f>
        <v>0</v>
      </c>
      <c r="D15" s="136">
        <f>SUM(D5:D14)*-1</f>
        <v>0</v>
      </c>
      <c r="E15" s="137">
        <f>SUM(E11:E14)</f>
        <v>0</v>
      </c>
      <c r="F15" s="135">
        <f>SUM(F11:F14)</f>
        <v>0</v>
      </c>
      <c r="G15" s="135">
        <f>SUM(G5:G14)*-1</f>
        <v>0</v>
      </c>
      <c r="H15" s="137">
        <f>SUM(H11:H14)</f>
        <v>0</v>
      </c>
      <c r="I15" s="135">
        <f>SUM(I11:I14)</f>
        <v>0</v>
      </c>
      <c r="J15" s="136">
        <f>SUM(J5:J14)*-1</f>
        <v>0</v>
      </c>
      <c r="K15" s="137">
        <f>SUM(K11:K14)</f>
        <v>0</v>
      </c>
      <c r="L15" s="135">
        <f>SUM(L11:L14)</f>
        <v>0</v>
      </c>
      <c r="M15" s="136">
        <f>SUM(M5:M14)*-1</f>
        <v>0</v>
      </c>
      <c r="N15" s="115"/>
    </row>
    <row r="16" spans="1:14" ht="21" thickTop="1">
      <c r="A16" s="119"/>
      <c r="B16" s="138"/>
      <c r="C16" s="139"/>
      <c r="D16" s="139"/>
      <c r="E16" s="140"/>
      <c r="F16" s="139"/>
      <c r="G16" s="139"/>
      <c r="H16" s="140"/>
      <c r="I16" s="139"/>
      <c r="J16" s="139"/>
      <c r="K16" s="140"/>
      <c r="L16" s="139"/>
      <c r="M16" s="139"/>
      <c r="N16" s="115"/>
    </row>
    <row r="17" spans="1:14" ht="21" thickBot="1">
      <c r="A17" s="141" t="s">
        <v>84</v>
      </c>
      <c r="B17" s="142"/>
      <c r="C17" s="135">
        <f>C15-('Beregningsværktøj - Skabelon'!O20+'Beregningsværktøj - Skabelon'!O21)-(D15)</f>
        <v>0</v>
      </c>
      <c r="D17" s="136"/>
      <c r="E17" s="142"/>
      <c r="F17" s="135">
        <f>F15-(('Beregningsværktøj - Skabelon'!O20)+('Beregningsværktøj - Skabelon'!O21)-(G15))+C17</f>
        <v>0</v>
      </c>
      <c r="G17" s="136"/>
      <c r="H17" s="142"/>
      <c r="I17" s="135">
        <f>I15-(('Beregningsværktøj - Skabelon'!O20)+('Beregningsværktøj - Skabelon'!O21)-(J15))+F17</f>
        <v>0</v>
      </c>
      <c r="J17" s="136"/>
      <c r="K17" s="142"/>
      <c r="L17" s="135">
        <f>L15-(('Beregningsværktøj - Skabelon'!R20)+('Beregningsværktøj - Skabelon'!R21)-(M15))+I17</f>
        <v>0</v>
      </c>
      <c r="M17" s="136"/>
      <c r="N17" s="115"/>
    </row>
    <row r="18" spans="1:14" ht="15" thickTop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93"/>
      <c r="M18" s="114"/>
      <c r="N18" s="115"/>
    </row>
    <row r="19" spans="1:14" ht="14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4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</row>
    <row r="21" spans="1:14" ht="14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ht="14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</row>
    <row r="23" spans="1:14" ht="14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ht="14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ht="14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ht="14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4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4.2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4.2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ht="14.2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14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ht="14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4.2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4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ht="14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1:14" ht="14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4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4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4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</row>
    <row r="40" spans="1:14" ht="14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</row>
    <row r="41" spans="1:14" ht="14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4" ht="14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14.2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ht="14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1:14" ht="14.2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ht="14.2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4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1:14" ht="14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1:14" ht="14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4.2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1:14" ht="14.2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4" ht="14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</row>
    <row r="53" spans="1:14" ht="14.2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14" ht="14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14" ht="14.2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14" ht="14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</row>
    <row r="57" spans="1:14" ht="14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</row>
    <row r="58" spans="1:14" ht="14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</row>
    <row r="59" spans="1:14" ht="14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</row>
    <row r="61" spans="1:14" ht="14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</row>
    <row r="62" spans="1:14" ht="14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</row>
    <row r="63" spans="1:14" ht="14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</row>
    <row r="64" spans="1:14" ht="14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14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</row>
    <row r="66" spans="1:14" ht="14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</row>
    <row r="67" spans="1:14" ht="14.2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</row>
    <row r="68" spans="1:14" ht="14.2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</row>
    <row r="69" spans="1:14" ht="14.2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</row>
    <row r="70" spans="1:14" ht="14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ht="14.2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</row>
    <row r="72" spans="1:14" ht="14.2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</row>
    <row r="73" spans="1:14" ht="14.2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14.2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</row>
    <row r="75" spans="1:14" ht="14.2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</row>
    <row r="76" spans="1:14" ht="14.2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14.2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14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</row>
    <row r="79" spans="1:14" ht="14.2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</row>
    <row r="80" spans="1:14" ht="14.2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 ht="14.2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5"/>
    </row>
    <row r="82" spans="1:14" ht="14.2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5"/>
    </row>
    <row r="83" spans="1:14" ht="14.2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</row>
    <row r="84" spans="1:14" ht="14.2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</row>
    <row r="85" spans="1:14" ht="14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</row>
    <row r="86" spans="1:14" ht="14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</row>
    <row r="87" spans="1:14" ht="14.2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</row>
    <row r="88" spans="1:14" ht="14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</row>
    <row r="89" spans="1:14" ht="14.2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</row>
    <row r="90" spans="1:14" ht="14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</row>
    <row r="91" spans="1:14" ht="14.2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14.2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</row>
    <row r="93" spans="1:14" ht="14.2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</row>
    <row r="94" spans="1:14" ht="14.2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</row>
    <row r="95" spans="1:14" ht="14.25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</row>
    <row r="96" spans="1:14" ht="14.2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</row>
    <row r="97" spans="1:14" ht="14.2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</row>
    <row r="98" spans="1:14" ht="14.25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</row>
    <row r="99" spans="1:14" ht="14.25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</row>
    <row r="100" spans="1:14" ht="14.25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4.25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4.25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</row>
    <row r="103" spans="1:14" ht="14.2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</row>
    <row r="104" spans="1:14" ht="14.25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1:14" ht="14.25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</row>
    <row r="106" spans="1:14" ht="14.2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</row>
    <row r="107" spans="1:14" ht="14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</row>
    <row r="108" spans="1:14" ht="14.2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</row>
    <row r="109" spans="1:14" ht="14.25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</row>
    <row r="110" spans="1:14" ht="14.2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</row>
    <row r="111" spans="1:14" ht="14.25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</row>
    <row r="112" spans="1:14" ht="14.25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</row>
    <row r="113" spans="1:14" ht="14.2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</row>
    <row r="114" spans="1:14" ht="14.25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</row>
    <row r="115" spans="1:14" ht="14.2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</row>
    <row r="116" spans="1:14" ht="14.25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</row>
    <row r="117" spans="1:14" ht="14.25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</row>
    <row r="118" spans="1:14" ht="14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</row>
    <row r="119" spans="1:14" ht="14.2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</row>
    <row r="120" spans="1:14" ht="14.2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4.2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</row>
    <row r="122" spans="1:14" ht="14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</row>
    <row r="123" spans="1:14" ht="14.25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5"/>
    </row>
  </sheetData>
  <sheetProtection password="DD01" sheet="1" objects="1" scenarios="1" selectLockedCells="1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zoomScale="40" zoomScaleNormal="40" zoomScalePageLayoutView="0" workbookViewId="0" topLeftCell="A1">
      <selection activeCell="D9" sqref="D9"/>
    </sheetView>
  </sheetViews>
  <sheetFormatPr defaultColWidth="9.140625" defaultRowHeight="15"/>
  <cols>
    <col min="1" max="1" width="33.57421875" style="1" bestFit="1" customWidth="1"/>
    <col min="2" max="2" width="22.421875" style="1" bestFit="1" customWidth="1"/>
    <col min="3" max="3" width="31.57421875" style="1" bestFit="1" customWidth="1"/>
    <col min="4" max="4" width="27.28125" style="1" bestFit="1" customWidth="1"/>
    <col min="5" max="5" width="22.421875" style="1" bestFit="1" customWidth="1"/>
    <col min="6" max="6" width="9.00390625" style="1" customWidth="1"/>
    <col min="7" max="7" width="70.00390625" style="57" customWidth="1"/>
    <col min="8" max="9" width="25.00390625" style="57" customWidth="1"/>
    <col min="10" max="10" width="19.28125" style="3" bestFit="1" customWidth="1"/>
    <col min="11" max="11" width="14.421875" style="3" bestFit="1" customWidth="1"/>
    <col min="12" max="12" width="15.8515625" style="3" bestFit="1" customWidth="1"/>
    <col min="13" max="13" width="11.28125" style="3" bestFit="1" customWidth="1"/>
    <col min="14" max="14" width="11.28125" style="3" customWidth="1"/>
    <col min="15" max="15" width="13.8515625" style="57" bestFit="1" customWidth="1"/>
    <col min="16" max="16" width="24.140625" style="57" bestFit="1" customWidth="1"/>
    <col min="17" max="17" width="23.7109375" style="57" bestFit="1" customWidth="1"/>
    <col min="18" max="18" width="9.140625" style="1" customWidth="1"/>
    <col min="19" max="19" width="66.7109375" style="1" bestFit="1" customWidth="1"/>
    <col min="20" max="20" width="9.28125" style="1" bestFit="1" customWidth="1"/>
    <col min="21" max="21" width="20.140625" style="1" bestFit="1" customWidth="1"/>
    <col min="22" max="22" width="29.00390625" style="1" bestFit="1" customWidth="1"/>
    <col min="23" max="23" width="9.28125" style="1" bestFit="1" customWidth="1"/>
    <col min="24" max="24" width="24.28125" style="1" bestFit="1" customWidth="1"/>
    <col min="25" max="25" width="15.8515625" style="1" bestFit="1" customWidth="1"/>
    <col min="26" max="26" width="21.00390625" style="1" bestFit="1" customWidth="1"/>
    <col min="27" max="27" width="9.00390625" style="1" bestFit="1" customWidth="1"/>
    <col min="28" max="28" width="24.140625" style="1" bestFit="1" customWidth="1"/>
    <col min="29" max="29" width="15.8515625" style="1" customWidth="1"/>
    <col min="30" max="30" width="21.28125" style="1" bestFit="1" customWidth="1"/>
    <col min="31" max="16384" width="9.140625" style="1" customWidth="1"/>
  </cols>
  <sheetData>
    <row r="1" spans="1:17" ht="15">
      <c r="A1" s="206"/>
      <c r="B1" s="47"/>
      <c r="C1" s="47"/>
      <c r="D1" s="47"/>
      <c r="E1" s="47"/>
      <c r="F1" s="47"/>
      <c r="G1" s="48"/>
      <c r="H1" s="48"/>
      <c r="I1" s="48"/>
      <c r="J1" s="49"/>
      <c r="K1" s="49"/>
      <c r="L1" s="49"/>
      <c r="M1" s="49"/>
      <c r="N1" s="49"/>
      <c r="O1" s="48"/>
      <c r="P1" s="48"/>
      <c r="Q1" s="50"/>
    </row>
    <row r="2" spans="1:17" ht="15">
      <c r="A2" s="207"/>
      <c r="B2" s="5"/>
      <c r="C2" s="5"/>
      <c r="D2" s="5"/>
      <c r="E2" s="5"/>
      <c r="F2" s="5"/>
      <c r="G2" s="35"/>
      <c r="H2" s="35"/>
      <c r="I2" s="35"/>
      <c r="J2" s="34"/>
      <c r="K2" s="34"/>
      <c r="L2" s="34"/>
      <c r="M2" s="34"/>
      <c r="N2" s="34"/>
      <c r="O2" s="35"/>
      <c r="P2" s="35"/>
      <c r="Q2" s="46"/>
    </row>
    <row r="3" spans="1:17" ht="15">
      <c r="A3" s="207"/>
      <c r="B3" s="5"/>
      <c r="C3" s="5"/>
      <c r="D3" s="5"/>
      <c r="E3" s="5"/>
      <c r="F3" s="5"/>
      <c r="G3" s="35"/>
      <c r="H3" s="35"/>
      <c r="I3" s="35"/>
      <c r="J3" s="34"/>
      <c r="K3" s="34"/>
      <c r="L3" s="34"/>
      <c r="M3" s="34"/>
      <c r="N3" s="34"/>
      <c r="O3" s="35"/>
      <c r="P3" s="35"/>
      <c r="Q3" s="46"/>
    </row>
    <row r="4" spans="1:17" ht="15">
      <c r="A4" s="207"/>
      <c r="B4" s="5"/>
      <c r="C4" s="5"/>
      <c r="D4" s="5"/>
      <c r="E4" s="5"/>
      <c r="F4" s="5"/>
      <c r="G4" s="35"/>
      <c r="H4" s="35"/>
      <c r="I4" s="35"/>
      <c r="J4" s="34"/>
      <c r="K4" s="34"/>
      <c r="L4" s="34"/>
      <c r="M4" s="34"/>
      <c r="N4" s="34"/>
      <c r="O4" s="35"/>
      <c r="P4" s="35"/>
      <c r="Q4" s="46"/>
    </row>
    <row r="5" spans="1:17" ht="15">
      <c r="A5" s="207"/>
      <c r="B5" s="5"/>
      <c r="C5" s="5"/>
      <c r="D5" s="5"/>
      <c r="E5" s="5"/>
      <c r="F5" s="5"/>
      <c r="G5" s="35"/>
      <c r="H5" s="35"/>
      <c r="I5" s="35"/>
      <c r="J5" s="34"/>
      <c r="K5" s="34"/>
      <c r="L5" s="34"/>
      <c r="M5" s="34"/>
      <c r="N5" s="34"/>
      <c r="O5" s="35"/>
      <c r="P5" s="35"/>
      <c r="Q5" s="46"/>
    </row>
    <row r="6" spans="1:17" ht="15">
      <c r="A6" s="207"/>
      <c r="B6" s="5"/>
      <c r="C6" s="5"/>
      <c r="D6" s="5"/>
      <c r="E6" s="5"/>
      <c r="F6" s="5"/>
      <c r="G6" s="35"/>
      <c r="H6" s="35"/>
      <c r="I6" s="35"/>
      <c r="J6" s="34"/>
      <c r="K6" s="34"/>
      <c r="L6" s="34"/>
      <c r="M6" s="34"/>
      <c r="N6" s="34"/>
      <c r="O6" s="35"/>
      <c r="P6" s="35"/>
      <c r="Q6" s="46"/>
    </row>
    <row r="7" spans="1:17" ht="15">
      <c r="A7" s="207"/>
      <c r="B7" s="5"/>
      <c r="C7" s="5"/>
      <c r="D7" s="5"/>
      <c r="E7" s="5"/>
      <c r="F7" s="5"/>
      <c r="G7" s="35"/>
      <c r="H7" s="35"/>
      <c r="I7" s="35"/>
      <c r="J7" s="34"/>
      <c r="K7" s="34"/>
      <c r="L7" s="34"/>
      <c r="M7" s="34"/>
      <c r="N7" s="34"/>
      <c r="O7" s="35"/>
      <c r="P7" s="35"/>
      <c r="Q7" s="46"/>
    </row>
    <row r="8" spans="1:17" ht="15">
      <c r="A8" s="207"/>
      <c r="B8" s="5"/>
      <c r="C8" s="5"/>
      <c r="D8" s="5"/>
      <c r="E8" s="5"/>
      <c r="F8" s="5"/>
      <c r="G8" s="35"/>
      <c r="H8" s="35"/>
      <c r="I8" s="35"/>
      <c r="J8" s="34"/>
      <c r="K8" s="34"/>
      <c r="L8" s="34"/>
      <c r="M8" s="34"/>
      <c r="N8" s="34"/>
      <c r="O8" s="35"/>
      <c r="P8" s="35"/>
      <c r="Q8" s="46"/>
    </row>
    <row r="9" spans="1:17" ht="15">
      <c r="A9" s="207"/>
      <c r="B9" s="5"/>
      <c r="C9" s="5"/>
      <c r="D9" s="5"/>
      <c r="E9" s="5"/>
      <c r="F9" s="5"/>
      <c r="G9" s="35"/>
      <c r="H9" s="35"/>
      <c r="I9" s="35"/>
      <c r="J9" s="34"/>
      <c r="K9" s="34"/>
      <c r="L9" s="34"/>
      <c r="M9" s="34"/>
      <c r="N9" s="34"/>
      <c r="O9" s="35"/>
      <c r="P9" s="35"/>
      <c r="Q9" s="46"/>
    </row>
    <row r="10" spans="1:17" ht="15">
      <c r="A10" s="33"/>
      <c r="B10" s="5"/>
      <c r="C10" s="5"/>
      <c r="D10" s="5"/>
      <c r="E10" s="5"/>
      <c r="F10" s="72"/>
      <c r="G10" s="35"/>
      <c r="H10" s="35"/>
      <c r="I10" s="35"/>
      <c r="J10" s="34"/>
      <c r="K10" s="34"/>
      <c r="L10" s="34"/>
      <c r="M10" s="34"/>
      <c r="N10" s="34"/>
      <c r="O10" s="35"/>
      <c r="P10" s="35"/>
      <c r="Q10" s="46"/>
    </row>
    <row r="11" spans="1:17" ht="21">
      <c r="A11" s="18" t="s">
        <v>66</v>
      </c>
      <c r="B11" s="5"/>
      <c r="C11" s="5"/>
      <c r="D11" s="5"/>
      <c r="E11" s="5"/>
      <c r="F11" s="72"/>
      <c r="G11" s="35"/>
      <c r="H11" s="105" t="s">
        <v>60</v>
      </c>
      <c r="I11" s="35"/>
      <c r="J11" s="34"/>
      <c r="K11" s="34"/>
      <c r="L11" s="34"/>
      <c r="M11" s="34"/>
      <c r="N11" s="34"/>
      <c r="O11" s="35"/>
      <c r="P11" s="35"/>
      <c r="Q11" s="46"/>
    </row>
    <row r="12" spans="1:17" ht="21">
      <c r="A12" s="58" t="s">
        <v>24</v>
      </c>
      <c r="B12" s="59" t="s">
        <v>25</v>
      </c>
      <c r="C12" s="81">
        <v>400</v>
      </c>
      <c r="D12" s="59" t="s">
        <v>61</v>
      </c>
      <c r="E12" s="47"/>
      <c r="F12" s="47"/>
      <c r="G12" s="48"/>
      <c r="H12" s="91" t="s">
        <v>56</v>
      </c>
      <c r="I12" s="88" t="s">
        <v>58</v>
      </c>
      <c r="J12" s="92">
        <v>745</v>
      </c>
      <c r="K12" s="59" t="s">
        <v>61</v>
      </c>
      <c r="L12" s="89"/>
      <c r="M12" s="89"/>
      <c r="N12" s="89"/>
      <c r="O12" s="88"/>
      <c r="P12" s="88"/>
      <c r="Q12" s="90"/>
    </row>
    <row r="13" spans="1:17" s="5" customFormat="1" ht="21">
      <c r="A13" s="14" t="s">
        <v>6</v>
      </c>
      <c r="B13" s="10" t="s">
        <v>25</v>
      </c>
      <c r="C13" s="82">
        <v>750</v>
      </c>
      <c r="D13" s="10" t="s">
        <v>61</v>
      </c>
      <c r="E13" s="10"/>
      <c r="F13" s="10"/>
      <c r="G13" s="15"/>
      <c r="H13" s="85" t="s">
        <v>62</v>
      </c>
      <c r="I13" s="10"/>
      <c r="J13" s="86">
        <v>280</v>
      </c>
      <c r="K13" s="10" t="s">
        <v>61</v>
      </c>
      <c r="L13" s="10"/>
      <c r="M13" s="102"/>
      <c r="N13" s="102"/>
      <c r="O13" s="15"/>
      <c r="P13" s="15"/>
      <c r="Q13" s="16"/>
    </row>
    <row r="14" spans="1:17" ht="21">
      <c r="A14" s="14" t="s">
        <v>26</v>
      </c>
      <c r="B14" s="10" t="s">
        <v>27</v>
      </c>
      <c r="C14" s="82">
        <v>575</v>
      </c>
      <c r="D14" s="15" t="s">
        <v>28</v>
      </c>
      <c r="E14" s="10"/>
      <c r="F14" s="10"/>
      <c r="G14" s="15"/>
      <c r="H14" s="85" t="s">
        <v>57</v>
      </c>
      <c r="I14" s="15" t="s">
        <v>58</v>
      </c>
      <c r="J14" s="86">
        <v>450</v>
      </c>
      <c r="K14" s="10" t="s">
        <v>61</v>
      </c>
      <c r="L14" s="102"/>
      <c r="M14" s="102"/>
      <c r="N14" s="102"/>
      <c r="O14" s="15"/>
      <c r="P14" s="15"/>
      <c r="Q14" s="16"/>
    </row>
    <row r="15" spans="1:17" ht="21">
      <c r="A15" s="14" t="s">
        <v>43</v>
      </c>
      <c r="B15" s="10" t="s">
        <v>27</v>
      </c>
      <c r="C15" s="82">
        <v>40</v>
      </c>
      <c r="D15" s="15"/>
      <c r="E15" s="10"/>
      <c r="F15" s="10"/>
      <c r="G15" s="15"/>
      <c r="H15" s="103" t="s">
        <v>68</v>
      </c>
      <c r="L15" s="102"/>
      <c r="M15" s="102"/>
      <c r="N15" s="102"/>
      <c r="O15" s="15"/>
      <c r="P15" s="15"/>
      <c r="Q15" s="16"/>
    </row>
    <row r="16" spans="4:17" s="56" customFormat="1" ht="21">
      <c r="D16" s="10"/>
      <c r="E16" s="10"/>
      <c r="F16" s="10"/>
      <c r="G16" s="15"/>
      <c r="H16" s="85" t="s">
        <v>67</v>
      </c>
      <c r="I16" s="15"/>
      <c r="J16" s="199">
        <v>1</v>
      </c>
      <c r="K16" s="51" t="s">
        <v>38</v>
      </c>
      <c r="L16" s="102"/>
      <c r="M16" s="102"/>
      <c r="N16" s="102"/>
      <c r="O16" s="15"/>
      <c r="P16" s="15"/>
      <c r="Q16" s="16"/>
    </row>
    <row r="17" spans="1:42" ht="21">
      <c r="A17" s="14"/>
      <c r="B17" s="10"/>
      <c r="C17" s="10"/>
      <c r="D17" s="10"/>
      <c r="E17" s="10"/>
      <c r="F17" s="5"/>
      <c r="G17" s="104"/>
      <c r="H17" s="10" t="s">
        <v>37</v>
      </c>
      <c r="I17" s="10"/>
      <c r="J17" s="86">
        <v>9000</v>
      </c>
      <c r="K17" s="51" t="s">
        <v>39</v>
      </c>
      <c r="L17" s="102"/>
      <c r="M17" s="102"/>
      <c r="N17" s="102"/>
      <c r="O17" s="15"/>
      <c r="P17" s="15"/>
      <c r="Q17" s="1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ht="21">
      <c r="A18" s="94" t="s">
        <v>83</v>
      </c>
      <c r="B18" s="190">
        <v>2011</v>
      </c>
      <c r="C18" s="59"/>
      <c r="D18" s="59"/>
      <c r="E18" s="59"/>
      <c r="F18" s="59"/>
      <c r="G18" s="88"/>
      <c r="H18" s="88"/>
      <c r="I18" s="88"/>
      <c r="J18" s="89"/>
      <c r="K18" s="89"/>
      <c r="L18" s="89"/>
      <c r="M18" s="89"/>
      <c r="N18" s="89"/>
      <c r="O18" s="88"/>
      <c r="P18" s="88"/>
      <c r="Q18" s="90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ht="21">
      <c r="A19" s="18"/>
      <c r="B19" s="10"/>
      <c r="C19" s="10"/>
      <c r="D19" s="10"/>
      <c r="E19" s="10"/>
      <c r="F19" s="10"/>
      <c r="G19" s="15"/>
      <c r="H19" s="15"/>
      <c r="I19" s="15"/>
      <c r="J19" s="102"/>
      <c r="K19" s="102"/>
      <c r="L19" s="102"/>
      <c r="M19" s="102"/>
      <c r="N19" s="102"/>
      <c r="O19" s="15"/>
      <c r="P19" s="15"/>
      <c r="Q19" s="1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ht="21">
      <c r="A20" s="14"/>
      <c r="B20" s="10"/>
      <c r="C20" s="10"/>
      <c r="D20" s="10"/>
      <c r="E20" s="10"/>
      <c r="F20" s="5"/>
      <c r="G20" s="13" t="s">
        <v>13</v>
      </c>
      <c r="H20" s="15"/>
      <c r="I20" s="15"/>
      <c r="J20" s="102"/>
      <c r="K20" s="102"/>
      <c r="L20" s="102"/>
      <c r="M20" s="102"/>
      <c r="N20" s="102"/>
      <c r="O20" s="15"/>
      <c r="P20" s="15"/>
      <c r="Q20" s="1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ht="21">
      <c r="A21" s="14" t="s">
        <v>11</v>
      </c>
      <c r="B21" s="15" t="s">
        <v>7</v>
      </c>
      <c r="C21" s="15" t="s">
        <v>8</v>
      </c>
      <c r="D21" s="101" t="s">
        <v>6</v>
      </c>
      <c r="E21" s="101" t="s">
        <v>5</v>
      </c>
      <c r="F21" s="5"/>
      <c r="G21" s="10"/>
      <c r="H21" s="101" t="s">
        <v>1</v>
      </c>
      <c r="I21" s="15"/>
      <c r="J21" s="19" t="s">
        <v>2</v>
      </c>
      <c r="K21" s="102" t="s">
        <v>5</v>
      </c>
      <c r="L21" s="102" t="s">
        <v>6</v>
      </c>
      <c r="M21" s="102" t="s">
        <v>32</v>
      </c>
      <c r="N21" s="102" t="s">
        <v>44</v>
      </c>
      <c r="O21" s="15" t="s">
        <v>30</v>
      </c>
      <c r="P21" s="20" t="s">
        <v>4</v>
      </c>
      <c r="Q21" s="21" t="s">
        <v>3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ht="21">
      <c r="A22" s="14"/>
      <c r="B22" s="10"/>
      <c r="C22" s="10"/>
      <c r="D22" s="205" t="s">
        <v>33</v>
      </c>
      <c r="E22" s="205"/>
      <c r="F22" s="5"/>
      <c r="G22" s="100" t="s">
        <v>63</v>
      </c>
      <c r="H22" s="15"/>
      <c r="I22" s="15"/>
      <c r="J22" s="22"/>
      <c r="K22" s="201" t="s">
        <v>29</v>
      </c>
      <c r="L22" s="201"/>
      <c r="M22" s="201"/>
      <c r="N22" s="102"/>
      <c r="O22" s="20"/>
      <c r="P22" s="20"/>
      <c r="Q22" s="21"/>
      <c r="R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ht="21">
      <c r="A23" s="23">
        <f>SUM(B23:C23)</f>
        <v>8500</v>
      </c>
      <c r="B23" s="8">
        <f>D23*H23</f>
        <v>1500</v>
      </c>
      <c r="C23" s="8">
        <f>H23*E23</f>
        <v>7000</v>
      </c>
      <c r="D23" s="101">
        <v>3</v>
      </c>
      <c r="E23" s="101">
        <v>14</v>
      </c>
      <c r="F23" s="5"/>
      <c r="G23" s="10" t="s">
        <v>31</v>
      </c>
      <c r="H23" s="73">
        <v>500</v>
      </c>
      <c r="I23" s="24"/>
      <c r="J23" s="74">
        <v>10000</v>
      </c>
      <c r="K23" s="75">
        <f>E23*C12</f>
        <v>5600</v>
      </c>
      <c r="L23" s="75">
        <f>D23*C13</f>
        <v>2250</v>
      </c>
      <c r="M23" s="75">
        <f>C14</f>
        <v>575</v>
      </c>
      <c r="N23" s="75"/>
      <c r="O23" s="75">
        <f>+J23-K23-L23-M23</f>
        <v>1575</v>
      </c>
      <c r="P23" s="75">
        <f>H23*J23</f>
        <v>5000000</v>
      </c>
      <c r="Q23" s="76">
        <f>O23*H23</f>
        <v>787500</v>
      </c>
      <c r="R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ht="21">
      <c r="A24" s="23">
        <f>SUM(B24:C24)</f>
        <v>1250</v>
      </c>
      <c r="B24" s="8">
        <f>H24*D24</f>
        <v>1000</v>
      </c>
      <c r="C24" s="8">
        <f>E24*H24</f>
        <v>250</v>
      </c>
      <c r="D24" s="101">
        <v>4</v>
      </c>
      <c r="E24" s="101">
        <v>1</v>
      </c>
      <c r="F24" s="5"/>
      <c r="G24" s="10" t="s">
        <v>10</v>
      </c>
      <c r="H24" s="73">
        <v>250</v>
      </c>
      <c r="I24" s="24"/>
      <c r="J24" s="74">
        <v>5000</v>
      </c>
      <c r="K24" s="75">
        <f>E24*C12</f>
        <v>400</v>
      </c>
      <c r="L24" s="75">
        <f>D24*C13</f>
        <v>3000</v>
      </c>
      <c r="M24" s="75"/>
      <c r="N24" s="75"/>
      <c r="O24" s="75">
        <f>J24-K24-L24-M24</f>
        <v>1600</v>
      </c>
      <c r="P24" s="75">
        <f>H24*J24</f>
        <v>1250000</v>
      </c>
      <c r="Q24" s="76">
        <f>O24*H24</f>
        <v>400000</v>
      </c>
      <c r="R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ht="21" thickBot="1">
      <c r="A25" s="39">
        <f>SUM(A23:A24)</f>
        <v>9750</v>
      </c>
      <c r="B25" s="40">
        <f>SUM(B23:B24)</f>
        <v>2500</v>
      </c>
      <c r="C25" s="40">
        <f>SUM(C23:C24)</f>
        <v>7250</v>
      </c>
      <c r="D25" s="26"/>
      <c r="E25" s="26"/>
      <c r="F25" s="5"/>
      <c r="G25" s="10"/>
      <c r="H25" s="73"/>
      <c r="I25" s="24"/>
      <c r="J25" s="74"/>
      <c r="K25" s="75"/>
      <c r="L25" s="75"/>
      <c r="M25" s="75"/>
      <c r="N25" s="75"/>
      <c r="O25" s="75"/>
      <c r="P25" s="77">
        <f>SUM(P23:P24)</f>
        <v>6250000</v>
      </c>
      <c r="Q25" s="78">
        <f>SUM(Q23:Q24)</f>
        <v>1187500</v>
      </c>
      <c r="R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ht="21" thickTop="1">
      <c r="A26" s="27"/>
      <c r="B26" s="8"/>
      <c r="C26" s="8"/>
      <c r="D26" s="26"/>
      <c r="E26" s="26"/>
      <c r="F26" s="5"/>
      <c r="G26" s="100" t="s">
        <v>64</v>
      </c>
      <c r="H26" s="73"/>
      <c r="I26" s="24"/>
      <c r="J26" s="74"/>
      <c r="K26" s="75"/>
      <c r="L26" s="75"/>
      <c r="M26" s="75"/>
      <c r="N26" s="75"/>
      <c r="O26" s="75"/>
      <c r="P26" s="75"/>
      <c r="Q26" s="76"/>
      <c r="R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ht="21">
      <c r="A27" s="23">
        <f>SUM(B27:C27)</f>
        <v>6800</v>
      </c>
      <c r="B27" s="8">
        <f>H27*D27</f>
        <v>1200</v>
      </c>
      <c r="C27" s="8">
        <f>H27*E27</f>
        <v>5600</v>
      </c>
      <c r="D27" s="101">
        <v>3</v>
      </c>
      <c r="E27" s="101">
        <v>14</v>
      </c>
      <c r="F27" s="5"/>
      <c r="G27" s="10" t="s">
        <v>0</v>
      </c>
      <c r="H27" s="73">
        <v>400</v>
      </c>
      <c r="I27" s="24"/>
      <c r="J27" s="74">
        <v>10000</v>
      </c>
      <c r="K27" s="75">
        <f>E27*C12</f>
        <v>5600</v>
      </c>
      <c r="L27" s="75">
        <f>D27*C13</f>
        <v>2250</v>
      </c>
      <c r="M27" s="75">
        <f>C14</f>
        <v>575</v>
      </c>
      <c r="N27" s="75"/>
      <c r="O27" s="75">
        <f>J27-SUM(K27:N27)</f>
        <v>1575</v>
      </c>
      <c r="P27" s="75">
        <f>J27*H27</f>
        <v>4000000</v>
      </c>
      <c r="Q27" s="76">
        <f>H27*O27</f>
        <v>630000</v>
      </c>
      <c r="R27" s="56"/>
      <c r="AE27" s="56"/>
      <c r="AF27" s="64"/>
      <c r="AG27" s="64"/>
      <c r="AH27" s="64"/>
      <c r="AI27" s="64"/>
      <c r="AJ27" s="64"/>
      <c r="AK27" s="64"/>
      <c r="AL27" s="56"/>
      <c r="AM27" s="56"/>
      <c r="AN27" s="56"/>
      <c r="AO27" s="56"/>
      <c r="AP27" s="56"/>
    </row>
    <row r="28" spans="1:42" ht="21">
      <c r="A28" s="23">
        <f>SUM(B28:C28)</f>
        <v>1125</v>
      </c>
      <c r="B28" s="8">
        <f>H28*D28</f>
        <v>900</v>
      </c>
      <c r="C28" s="8">
        <f>H28*E28</f>
        <v>225</v>
      </c>
      <c r="D28" s="101">
        <v>4</v>
      </c>
      <c r="E28" s="101">
        <v>1</v>
      </c>
      <c r="F28" s="5"/>
      <c r="G28" s="10" t="s">
        <v>10</v>
      </c>
      <c r="H28" s="73">
        <v>225</v>
      </c>
      <c r="I28" s="24"/>
      <c r="J28" s="74">
        <v>5000</v>
      </c>
      <c r="K28" s="75">
        <f>E28*C12</f>
        <v>400</v>
      </c>
      <c r="L28" s="75">
        <f>D28*C13</f>
        <v>3000</v>
      </c>
      <c r="M28" s="75"/>
      <c r="N28" s="75"/>
      <c r="O28" s="75">
        <f>J28-SUM(K28:N28)</f>
        <v>1600</v>
      </c>
      <c r="P28" s="75">
        <f>J28*H28</f>
        <v>1125000</v>
      </c>
      <c r="Q28" s="76">
        <f>H28*O28</f>
        <v>360000</v>
      </c>
      <c r="R28" s="56"/>
      <c r="AE28" s="56"/>
      <c r="AF28" s="64"/>
      <c r="AG28" s="64"/>
      <c r="AH28" s="64"/>
      <c r="AI28" s="64"/>
      <c r="AJ28" s="64"/>
      <c r="AK28" s="64"/>
      <c r="AL28" s="56"/>
      <c r="AM28" s="56"/>
      <c r="AN28" s="56"/>
      <c r="AO28" s="56"/>
      <c r="AP28" s="56"/>
    </row>
    <row r="29" spans="1:42" ht="21">
      <c r="A29" s="23">
        <f>SUM(B29:C29)</f>
        <v>1125</v>
      </c>
      <c r="B29" s="8">
        <f>H29*D29</f>
        <v>250</v>
      </c>
      <c r="C29" s="8">
        <f>H29*E29</f>
        <v>875</v>
      </c>
      <c r="D29" s="101">
        <v>2</v>
      </c>
      <c r="E29" s="101">
        <v>7</v>
      </c>
      <c r="F29" s="5"/>
      <c r="G29" s="10" t="s">
        <v>16</v>
      </c>
      <c r="H29" s="73">
        <v>125</v>
      </c>
      <c r="I29" s="24"/>
      <c r="J29" s="87">
        <f>J17</f>
        <v>9000</v>
      </c>
      <c r="K29" s="75">
        <f>E29*C12</f>
        <v>2800</v>
      </c>
      <c r="L29" s="75">
        <f>D29*C13</f>
        <v>1500</v>
      </c>
      <c r="M29" s="75">
        <f>C14</f>
        <v>575</v>
      </c>
      <c r="N29" s="75">
        <f>$C$15</f>
        <v>40</v>
      </c>
      <c r="O29" s="75">
        <f>J29-SUM(K29:N29)</f>
        <v>4085</v>
      </c>
      <c r="P29" s="75">
        <f>J29*H29</f>
        <v>1125000</v>
      </c>
      <c r="Q29" s="76">
        <f>H29*O29</f>
        <v>510625</v>
      </c>
      <c r="R29" s="56"/>
      <c r="AE29" s="56"/>
      <c r="AF29" s="64"/>
      <c r="AG29" s="64"/>
      <c r="AH29" s="64"/>
      <c r="AI29" s="64"/>
      <c r="AJ29" s="64"/>
      <c r="AK29" s="64"/>
      <c r="AL29" s="56"/>
      <c r="AM29" s="56"/>
      <c r="AN29" s="56"/>
      <c r="AO29" s="56"/>
      <c r="AP29" s="56"/>
    </row>
    <row r="30" spans="1:42" s="2" customFormat="1" ht="21">
      <c r="A30" s="23">
        <f>SUM(B30:C30)</f>
        <v>0</v>
      </c>
      <c r="B30" s="8">
        <f>H30*D30</f>
        <v>0</v>
      </c>
      <c r="C30" s="8">
        <f>H30*E30</f>
        <v>0</v>
      </c>
      <c r="D30" s="101">
        <v>2</v>
      </c>
      <c r="E30" s="101">
        <v>7</v>
      </c>
      <c r="F30" s="95"/>
      <c r="G30" s="10" t="s">
        <v>34</v>
      </c>
      <c r="H30" s="73">
        <v>0</v>
      </c>
      <c r="I30" s="24"/>
      <c r="J30" s="87">
        <f>J17</f>
        <v>9000</v>
      </c>
      <c r="K30" s="75">
        <f>E30*C12</f>
        <v>2800</v>
      </c>
      <c r="L30" s="75">
        <f>D30*C13</f>
        <v>1500</v>
      </c>
      <c r="M30" s="75">
        <f>C14</f>
        <v>575</v>
      </c>
      <c r="N30" s="75">
        <f>$C$15</f>
        <v>40</v>
      </c>
      <c r="O30" s="75">
        <f>J30-SUM(K30:N30)</f>
        <v>4085</v>
      </c>
      <c r="P30" s="75">
        <f>H30*J30</f>
        <v>0</v>
      </c>
      <c r="Q30" s="76">
        <f>H30*O30</f>
        <v>0</v>
      </c>
      <c r="R30" s="56"/>
      <c r="AE30" s="56"/>
      <c r="AF30" s="64"/>
      <c r="AG30" s="64"/>
      <c r="AH30" s="64"/>
      <c r="AI30" s="64"/>
      <c r="AJ30" s="64"/>
      <c r="AK30" s="64"/>
      <c r="AL30" s="56"/>
      <c r="AM30" s="56"/>
      <c r="AN30" s="56"/>
      <c r="AO30" s="56"/>
      <c r="AP30" s="56"/>
    </row>
    <row r="31" spans="1:42" ht="21" thickBot="1">
      <c r="A31" s="39">
        <f>SUM(A27:A30)</f>
        <v>9050</v>
      </c>
      <c r="B31" s="40">
        <f>SUM(B27:B30)</f>
        <v>2350</v>
      </c>
      <c r="C31" s="40">
        <f>SUM(C27:C30)</f>
        <v>6700</v>
      </c>
      <c r="D31" s="10"/>
      <c r="E31" s="10"/>
      <c r="F31" s="10"/>
      <c r="G31" s="7"/>
      <c r="H31" s="7"/>
      <c r="I31" s="7"/>
      <c r="J31" s="75"/>
      <c r="K31" s="75"/>
      <c r="L31" s="75"/>
      <c r="M31" s="75"/>
      <c r="N31" s="75"/>
      <c r="O31" s="75"/>
      <c r="P31" s="77">
        <f>SUM(P27:P30)</f>
        <v>6250000</v>
      </c>
      <c r="Q31" s="78">
        <f>SUM(Q27:Q30)</f>
        <v>1500625</v>
      </c>
      <c r="R31" s="56"/>
      <c r="AE31" s="64"/>
      <c r="AF31" s="64"/>
      <c r="AG31" s="64"/>
      <c r="AH31" s="64"/>
      <c r="AI31" s="64"/>
      <c r="AJ31" s="64"/>
      <c r="AK31" s="64"/>
      <c r="AL31" s="56"/>
      <c r="AM31" s="56"/>
      <c r="AN31" s="56"/>
      <c r="AO31" s="56"/>
      <c r="AP31" s="56"/>
    </row>
    <row r="32" spans="1:42" ht="21" thickTop="1">
      <c r="A32" s="27"/>
      <c r="B32" s="8"/>
      <c r="C32" s="8"/>
      <c r="D32" s="10"/>
      <c r="E32" s="10"/>
      <c r="F32" s="10"/>
      <c r="G32" s="7"/>
      <c r="H32" s="7"/>
      <c r="I32" s="7"/>
      <c r="J32" s="75"/>
      <c r="K32" s="75"/>
      <c r="L32" s="75"/>
      <c r="M32" s="75"/>
      <c r="N32" s="75"/>
      <c r="O32" s="75"/>
      <c r="P32" s="75"/>
      <c r="Q32" s="76"/>
      <c r="R32" s="56"/>
      <c r="AE32" s="64"/>
      <c r="AF32" s="64"/>
      <c r="AG32" s="64"/>
      <c r="AH32" s="64"/>
      <c r="AI32" s="64"/>
      <c r="AJ32" s="64"/>
      <c r="AK32" s="64"/>
      <c r="AL32" s="56"/>
      <c r="AM32" s="56"/>
      <c r="AN32" s="56"/>
      <c r="AO32" s="56"/>
      <c r="AP32" s="56"/>
    </row>
    <row r="33" spans="1:42" ht="24" thickBot="1">
      <c r="A33" s="39">
        <f>A31-A25</f>
        <v>-700</v>
      </c>
      <c r="B33" s="40">
        <f>B31-B25</f>
        <v>-150</v>
      </c>
      <c r="C33" s="40">
        <f>C31-C25</f>
        <v>-550</v>
      </c>
      <c r="D33" s="41"/>
      <c r="E33" s="41"/>
      <c r="G33" s="42" t="s">
        <v>9</v>
      </c>
      <c r="H33" s="43"/>
      <c r="I33" s="43"/>
      <c r="J33" s="79"/>
      <c r="K33" s="79"/>
      <c r="L33" s="79"/>
      <c r="M33" s="79"/>
      <c r="N33" s="79"/>
      <c r="O33" s="79"/>
      <c r="P33" s="77">
        <f>P31-P25</f>
        <v>0</v>
      </c>
      <c r="Q33" s="80">
        <f>Q31-Q25</f>
        <v>313125</v>
      </c>
      <c r="R33" s="56"/>
      <c r="AE33" s="64"/>
      <c r="AF33" s="64"/>
      <c r="AG33" s="64"/>
      <c r="AH33" s="64"/>
      <c r="AI33" s="64"/>
      <c r="AJ33" s="64"/>
      <c r="AK33" s="64"/>
      <c r="AL33" s="56"/>
      <c r="AM33" s="56"/>
      <c r="AN33" s="56"/>
      <c r="AO33" s="56"/>
      <c r="AP33" s="56"/>
    </row>
    <row r="34" spans="1:42" ht="21" thickTop="1">
      <c r="A34" s="28"/>
      <c r="B34" s="9"/>
      <c r="C34" s="9"/>
      <c r="D34" s="10"/>
      <c r="E34" s="10"/>
      <c r="F34" s="11"/>
      <c r="G34" s="7"/>
      <c r="H34" s="7"/>
      <c r="I34" s="7"/>
      <c r="J34" s="7"/>
      <c r="K34" s="7"/>
      <c r="L34" s="7"/>
      <c r="M34" s="7"/>
      <c r="N34" s="7"/>
      <c r="O34" s="7"/>
      <c r="P34" s="12"/>
      <c r="Q34" s="29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ht="21">
      <c r="A35" s="14"/>
      <c r="B35" s="9"/>
      <c r="C35" s="9"/>
      <c r="D35" s="9"/>
      <c r="E35" s="10"/>
      <c r="F35" s="10"/>
      <c r="G35" s="13" t="s">
        <v>22</v>
      </c>
      <c r="H35" s="10" t="s">
        <v>15</v>
      </c>
      <c r="I35" s="7"/>
      <c r="J35" s="7"/>
      <c r="K35" s="7"/>
      <c r="L35" s="7"/>
      <c r="M35" s="7"/>
      <c r="N35" s="7"/>
      <c r="O35" s="7"/>
      <c r="P35" s="12"/>
      <c r="Q35" s="29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ht="42">
      <c r="A36" s="14"/>
      <c r="B36" s="10" t="s">
        <v>11</v>
      </c>
      <c r="C36" s="101" t="s">
        <v>7</v>
      </c>
      <c r="D36" s="93" t="s">
        <v>59</v>
      </c>
      <c r="F36" s="10"/>
      <c r="G36" s="85"/>
      <c r="H36" s="65"/>
      <c r="I36" s="5"/>
      <c r="J36" s="7"/>
      <c r="K36" s="7"/>
      <c r="L36" s="7"/>
      <c r="M36" s="7"/>
      <c r="N36" s="7"/>
      <c r="O36" s="7"/>
      <c r="P36" s="7"/>
      <c r="Q36" s="2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17" s="56" customFormat="1" ht="21">
      <c r="A37" s="18" t="s">
        <v>49</v>
      </c>
      <c r="B37" s="65"/>
      <c r="C37" s="86"/>
      <c r="D37" s="86"/>
      <c r="F37" s="11"/>
      <c r="G37" s="106"/>
      <c r="I37" s="10"/>
      <c r="J37" s="7"/>
      <c r="K37" s="7"/>
      <c r="L37" s="7"/>
      <c r="M37" s="7"/>
      <c r="N37" s="7"/>
      <c r="O37" s="7"/>
      <c r="P37" s="7"/>
      <c r="Q37" s="25"/>
    </row>
    <row r="38" spans="1:17" s="56" customFormat="1" ht="21">
      <c r="A38" s="14"/>
      <c r="B38" s="8">
        <f>SUM(C38:D38)</f>
        <v>1500</v>
      </c>
      <c r="C38" s="86">
        <v>500</v>
      </c>
      <c r="D38" s="86">
        <v>1000</v>
      </c>
      <c r="F38" s="10"/>
      <c r="G38" s="85" t="s">
        <v>50</v>
      </c>
      <c r="H38" s="65">
        <f>(C38*J12)+(D38*J13)</f>
        <v>652500</v>
      </c>
      <c r="I38" s="15"/>
      <c r="J38" s="102"/>
      <c r="K38" s="102"/>
      <c r="L38" s="102"/>
      <c r="M38" s="102"/>
      <c r="N38" s="102"/>
      <c r="O38" s="15"/>
      <c r="P38" s="15"/>
      <c r="Q38" s="16"/>
    </row>
    <row r="39" spans="1:17" s="56" customFormat="1" ht="21">
      <c r="A39" s="14"/>
      <c r="B39" s="8">
        <f>SUM(C39:D39)</f>
        <v>1500</v>
      </c>
      <c r="C39" s="86">
        <v>500</v>
      </c>
      <c r="D39" s="86">
        <v>1000</v>
      </c>
      <c r="F39" s="10"/>
      <c r="G39" s="85" t="s">
        <v>55</v>
      </c>
      <c r="H39" s="65">
        <f>(J14*C39)+(D39*J13)</f>
        <v>505000</v>
      </c>
      <c r="I39" s="15"/>
      <c r="J39" s="102"/>
      <c r="K39" s="102"/>
      <c r="L39" s="102"/>
      <c r="M39" s="102"/>
      <c r="N39" s="102"/>
      <c r="O39" s="15"/>
      <c r="P39" s="15"/>
      <c r="Q39" s="16"/>
    </row>
    <row r="40" spans="1:17" s="56" customFormat="1" ht="21">
      <c r="A40" s="14"/>
      <c r="B40" s="8"/>
      <c r="C40" s="86"/>
      <c r="D40" s="86"/>
      <c r="F40" s="10"/>
      <c r="G40" s="85" t="s">
        <v>51</v>
      </c>
      <c r="H40" s="96">
        <v>0</v>
      </c>
      <c r="I40" s="15"/>
      <c r="J40" s="102"/>
      <c r="K40" s="102"/>
      <c r="L40" s="102"/>
      <c r="M40" s="102"/>
      <c r="N40" s="102"/>
      <c r="O40" s="15"/>
      <c r="P40" s="15"/>
      <c r="Q40" s="16"/>
    </row>
    <row r="41" spans="1:17" s="56" customFormat="1" ht="21">
      <c r="A41" s="14"/>
      <c r="B41" s="8"/>
      <c r="C41" s="86"/>
      <c r="D41" s="86"/>
      <c r="F41" s="10"/>
      <c r="G41" s="85" t="s">
        <v>52</v>
      </c>
      <c r="H41" s="82"/>
      <c r="I41" s="15"/>
      <c r="J41" s="102"/>
      <c r="K41" s="102"/>
      <c r="L41" s="102"/>
      <c r="M41" s="102"/>
      <c r="N41" s="102"/>
      <c r="O41" s="15"/>
      <c r="P41" s="15"/>
      <c r="Q41" s="16"/>
    </row>
    <row r="42" spans="1:17" s="56" customFormat="1" ht="21">
      <c r="A42" s="14"/>
      <c r="B42" s="8"/>
      <c r="C42" s="86"/>
      <c r="D42" s="86"/>
      <c r="F42" s="10"/>
      <c r="G42" s="85" t="s">
        <v>53</v>
      </c>
      <c r="H42" s="82"/>
      <c r="I42" s="10"/>
      <c r="J42" s="7"/>
      <c r="K42" s="7"/>
      <c r="L42" s="7"/>
      <c r="M42" s="7"/>
      <c r="N42" s="7"/>
      <c r="O42" s="7"/>
      <c r="P42" s="7"/>
      <c r="Q42" s="25"/>
    </row>
    <row r="43" spans="1:17" s="56" customFormat="1" ht="21">
      <c r="A43" s="18" t="s">
        <v>40</v>
      </c>
      <c r="B43" s="8"/>
      <c r="C43" s="86"/>
      <c r="D43" s="86"/>
      <c r="F43" s="107"/>
      <c r="G43" s="106"/>
      <c r="H43" s="65"/>
      <c r="I43" s="51"/>
      <c r="J43" s="10"/>
      <c r="K43" s="7"/>
      <c r="L43" s="7"/>
      <c r="M43" s="7"/>
      <c r="N43" s="7"/>
      <c r="O43" s="7"/>
      <c r="P43" s="7"/>
      <c r="Q43" s="25"/>
    </row>
    <row r="44" spans="1:17" s="56" customFormat="1" ht="21">
      <c r="A44" s="14"/>
      <c r="B44" s="8">
        <f>D44+C44</f>
        <v>30</v>
      </c>
      <c r="C44" s="86">
        <v>15</v>
      </c>
      <c r="D44" s="86">
        <v>15</v>
      </c>
      <c r="F44" s="17"/>
      <c r="G44" s="85" t="s">
        <v>18</v>
      </c>
      <c r="H44" s="65">
        <f>(D44*C12)+(C44*C13)</f>
        <v>17250</v>
      </c>
      <c r="I44" s="51"/>
      <c r="J44" s="10"/>
      <c r="K44" s="7"/>
      <c r="L44" s="7"/>
      <c r="M44" s="7"/>
      <c r="N44" s="7"/>
      <c r="O44" s="7"/>
      <c r="P44" s="7"/>
      <c r="Q44" s="25"/>
    </row>
    <row r="45" spans="1:17" s="56" customFormat="1" ht="21">
      <c r="A45" s="14"/>
      <c r="B45" s="8">
        <f>D45+C45</f>
        <v>40</v>
      </c>
      <c r="C45" s="86">
        <v>15</v>
      </c>
      <c r="D45" s="86">
        <v>25</v>
      </c>
      <c r="F45" s="7"/>
      <c r="G45" s="85" t="s">
        <v>20</v>
      </c>
      <c r="H45" s="65">
        <f>(D45*C12)+(C45*C13)</f>
        <v>21250</v>
      </c>
      <c r="I45" s="51"/>
      <c r="J45" s="7"/>
      <c r="K45" s="7"/>
      <c r="L45" s="7"/>
      <c r="M45" s="7"/>
      <c r="N45" s="7"/>
      <c r="O45" s="7"/>
      <c r="P45" s="7"/>
      <c r="Q45" s="25"/>
    </row>
    <row r="46" spans="1:17" s="56" customFormat="1" ht="21">
      <c r="A46" s="14"/>
      <c r="B46" s="8">
        <f>D46+C46</f>
        <v>90</v>
      </c>
      <c r="C46" s="86">
        <v>15</v>
      </c>
      <c r="D46" s="86">
        <v>75</v>
      </c>
      <c r="F46" s="7"/>
      <c r="G46" s="85" t="s">
        <v>12</v>
      </c>
      <c r="H46" s="65">
        <f>(D46*C12)+(C46*C13)</f>
        <v>41250</v>
      </c>
      <c r="I46" s="51"/>
      <c r="J46" s="7"/>
      <c r="K46" s="7"/>
      <c r="L46" s="7"/>
      <c r="M46" s="7"/>
      <c r="N46" s="7"/>
      <c r="O46" s="7"/>
      <c r="P46" s="7"/>
      <c r="Q46" s="25"/>
    </row>
    <row r="47" spans="1:17" s="56" customFormat="1" ht="21">
      <c r="A47" s="14"/>
      <c r="B47" s="8"/>
      <c r="C47" s="86"/>
      <c r="D47" s="86"/>
      <c r="F47" s="7"/>
      <c r="G47" s="10" t="s">
        <v>14</v>
      </c>
      <c r="H47" s="74">
        <v>32000</v>
      </c>
      <c r="I47" s="10"/>
      <c r="J47" s="10"/>
      <c r="K47" s="10"/>
      <c r="L47" s="10"/>
      <c r="M47" s="10"/>
      <c r="N47" s="10"/>
      <c r="O47" s="10"/>
      <c r="P47" s="10"/>
      <c r="Q47" s="83"/>
    </row>
    <row r="48" spans="1:17" s="56" customFormat="1" ht="21" thickBot="1">
      <c r="A48" s="18" t="s">
        <v>42</v>
      </c>
      <c r="B48" s="8"/>
      <c r="C48" s="86"/>
      <c r="D48" s="86"/>
      <c r="F48" s="108"/>
      <c r="G48" s="106"/>
      <c r="H48" s="75"/>
      <c r="I48" s="10"/>
      <c r="J48" s="10"/>
      <c r="K48" s="10"/>
      <c r="L48" s="10"/>
      <c r="M48" s="10" t="s">
        <v>82</v>
      </c>
      <c r="N48" s="10"/>
      <c r="O48" s="10"/>
      <c r="P48" s="10"/>
      <c r="Q48" s="83">
        <f>('Forecast - Print'!L28-SUM(H38:H47))/SUM(H38:H47)</f>
        <v>-0.5931652550718929</v>
      </c>
    </row>
    <row r="49" spans="1:17" s="56" customFormat="1" ht="21">
      <c r="A49" s="14"/>
      <c r="B49" s="8">
        <f>D49+C49</f>
        <v>45</v>
      </c>
      <c r="C49" s="86">
        <v>15</v>
      </c>
      <c r="D49" s="86">
        <v>30</v>
      </c>
      <c r="F49" s="7"/>
      <c r="G49" s="10" t="s">
        <v>21</v>
      </c>
      <c r="H49" s="75">
        <f>(C49*C13)+(D49*C12)</f>
        <v>23250</v>
      </c>
      <c r="I49" s="108"/>
      <c r="J49" s="10"/>
      <c r="K49" s="10"/>
      <c r="L49" s="146"/>
      <c r="M49" s="52" t="s">
        <v>35</v>
      </c>
      <c r="N49" s="84"/>
      <c r="O49" s="84"/>
      <c r="P49" s="84"/>
      <c r="Q49" s="97"/>
    </row>
    <row r="50" spans="1:17" s="56" customFormat="1" ht="21">
      <c r="A50" s="14"/>
      <c r="B50" s="8">
        <f>D50+C50</f>
        <v>65</v>
      </c>
      <c r="C50" s="86">
        <v>50</v>
      </c>
      <c r="D50" s="86">
        <v>15</v>
      </c>
      <c r="F50" s="20"/>
      <c r="G50" s="10" t="s">
        <v>19</v>
      </c>
      <c r="H50" s="75">
        <f>(D50*C12)+(C50*C13)</f>
        <v>43500</v>
      </c>
      <c r="I50" s="51"/>
      <c r="J50" s="7"/>
      <c r="K50" s="7"/>
      <c r="L50" s="7"/>
      <c r="M50" s="53" t="s">
        <v>1</v>
      </c>
      <c r="N50" s="7"/>
      <c r="O50" s="7"/>
      <c r="P50" s="7" t="s">
        <v>38</v>
      </c>
      <c r="Q50" s="98">
        <f>ROUNDUP((H54/((SUM(J29:J30)/2)-(SUM(K29:M30)/6))),0)</f>
        <v>185</v>
      </c>
    </row>
    <row r="51" spans="1:17" s="56" customFormat="1" ht="21" thickBot="1">
      <c r="A51" s="14"/>
      <c r="B51" s="8">
        <f>D51+C51</f>
        <v>40</v>
      </c>
      <c r="C51" s="86">
        <v>25</v>
      </c>
      <c r="D51" s="86">
        <v>15</v>
      </c>
      <c r="F51" s="7"/>
      <c r="G51" s="10" t="s">
        <v>23</v>
      </c>
      <c r="H51" s="75">
        <f>(D51*C12)+(C51*C13)</f>
        <v>24750</v>
      </c>
      <c r="I51" s="51"/>
      <c r="J51" s="7"/>
      <c r="K51" s="7"/>
      <c r="L51" s="147"/>
      <c r="M51" s="54" t="s">
        <v>36</v>
      </c>
      <c r="N51" s="55"/>
      <c r="O51" s="55"/>
      <c r="P51" s="55" t="s">
        <v>39</v>
      </c>
      <c r="Q51" s="99">
        <f>Q50*(SUM(J29:J30)/2)</f>
        <v>1665000</v>
      </c>
    </row>
    <row r="52" spans="1:42" ht="21">
      <c r="A52" s="14"/>
      <c r="B52" s="65"/>
      <c r="C52" s="65"/>
      <c r="D52" s="65"/>
      <c r="F52" s="10"/>
      <c r="G52" s="5"/>
      <c r="H52" s="75"/>
      <c r="I52" s="102"/>
      <c r="J52" s="102"/>
      <c r="K52" s="102"/>
      <c r="L52" s="102"/>
      <c r="M52" s="102"/>
      <c r="N52" s="102"/>
      <c r="O52" s="102"/>
      <c r="P52" s="102"/>
      <c r="Q52" s="30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:42" ht="21">
      <c r="A53" s="14"/>
      <c r="B53" s="8"/>
      <c r="C53" s="86"/>
      <c r="D53" s="86"/>
      <c r="F53" s="7"/>
      <c r="G53" s="10"/>
      <c r="H53" s="102"/>
      <c r="I53" s="102"/>
      <c r="J53" s="102"/>
      <c r="K53" s="102"/>
      <c r="L53" s="102"/>
      <c r="M53" s="102"/>
      <c r="N53" s="102"/>
      <c r="O53" s="102"/>
      <c r="P53" s="102"/>
      <c r="Q53" s="30"/>
      <c r="R53" s="56"/>
      <c r="S53" s="56"/>
      <c r="T53" s="56"/>
      <c r="U53" s="56"/>
      <c r="V53" s="56"/>
      <c r="W53" s="56"/>
      <c r="X53" s="56"/>
      <c r="Y53" s="56"/>
      <c r="Z53" s="56"/>
      <c r="AA53" s="61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s="4" customFormat="1" ht="21" thickBot="1">
      <c r="A54" s="71" t="s">
        <v>69</v>
      </c>
      <c r="B54" s="40">
        <f>SUM(B38:B53)</f>
        <v>3310</v>
      </c>
      <c r="C54" s="40">
        <f>SUM(C38:C53)</f>
        <v>1135</v>
      </c>
      <c r="D54" s="40">
        <f>SUM(D38:D53)</f>
        <v>2175</v>
      </c>
      <c r="E54" s="148"/>
      <c r="F54" s="12"/>
      <c r="G54" s="42"/>
      <c r="H54" s="77">
        <f>SUM(H36:H42)+J16*SUM(H43:H52)</f>
        <v>1360750</v>
      </c>
      <c r="I54" s="44"/>
      <c r="J54" s="44"/>
      <c r="K54" s="44"/>
      <c r="L54" s="44"/>
      <c r="M54" s="44"/>
      <c r="N54" s="44"/>
      <c r="O54" s="44"/>
      <c r="P54" s="44"/>
      <c r="Q54" s="45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ht="21" thickTop="1">
      <c r="A55" s="27"/>
      <c r="B55" s="15"/>
      <c r="C55" s="15"/>
      <c r="D55" s="7"/>
      <c r="E55" s="7"/>
      <c r="F55" s="66" t="s">
        <v>17</v>
      </c>
      <c r="G55" s="102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56"/>
      <c r="S55" s="56"/>
      <c r="T55" s="56"/>
      <c r="U55" s="56"/>
      <c r="V55" s="56"/>
      <c r="W55" s="56"/>
      <c r="X55" s="56"/>
      <c r="Y55" s="56"/>
      <c r="Z55" s="56"/>
      <c r="AA55" s="61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21">
      <c r="A56" s="14"/>
      <c r="B56" s="10"/>
      <c r="C56" s="10"/>
      <c r="D56" s="102"/>
      <c r="E56" s="15"/>
      <c r="F56" s="10"/>
      <c r="G56" s="102"/>
      <c r="H56" s="34"/>
      <c r="I56" s="34"/>
      <c r="J56" s="34"/>
      <c r="K56" s="34"/>
      <c r="L56" s="34"/>
      <c r="M56" s="34"/>
      <c r="N56" s="34"/>
      <c r="O56" s="34"/>
      <c r="P56" s="34"/>
      <c r="Q56" s="3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1:42" ht="21">
      <c r="A57" s="67"/>
      <c r="B57" s="68"/>
      <c r="C57" s="68"/>
      <c r="D57" s="69"/>
      <c r="E57" s="68"/>
      <c r="F57" s="68"/>
      <c r="G57" s="70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1:42" ht="2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ht="14.25">
      <c r="D59" s="6"/>
    </row>
    <row r="60" spans="2:3" ht="14.25">
      <c r="B60" s="6"/>
      <c r="C60" s="6"/>
    </row>
    <row r="61" spans="2:3" ht="14.25">
      <c r="B61" s="6"/>
      <c r="C61" s="6"/>
    </row>
    <row r="62" ht="14.25">
      <c r="C62" s="60"/>
    </row>
    <row r="63" ht="14.25">
      <c r="C63" s="60"/>
    </row>
    <row r="64" ht="14.25">
      <c r="C64" s="60"/>
    </row>
  </sheetData>
  <sheetProtection password="DD01" sheet="1" objects="1" scenarios="1" selectLockedCells="1" selectUnlockedCells="1"/>
  <mergeCells count="4">
    <mergeCell ref="D22:E22"/>
    <mergeCell ref="K22:M22"/>
    <mergeCell ref="A58:Q58"/>
    <mergeCell ref="A1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="40" zoomScaleNormal="40" zoomScalePageLayoutView="0" workbookViewId="0" topLeftCell="A1">
      <selection activeCell="H6" sqref="H6"/>
    </sheetView>
  </sheetViews>
  <sheetFormatPr defaultColWidth="9.140625" defaultRowHeight="15"/>
  <cols>
    <col min="1" max="1" width="69.7109375" style="112" customWidth="1"/>
    <col min="2" max="2" width="11.57421875" style="112" bestFit="1" customWidth="1"/>
    <col min="3" max="3" width="31.28125" style="112" bestFit="1" customWidth="1"/>
    <col min="4" max="4" width="36.28125" style="112" bestFit="1" customWidth="1"/>
    <col min="5" max="5" width="12.7109375" style="112" bestFit="1" customWidth="1"/>
    <col min="6" max="6" width="32.00390625" style="112" bestFit="1" customWidth="1"/>
    <col min="7" max="7" width="36.28125" style="112" bestFit="1" customWidth="1"/>
    <col min="8" max="8" width="12.7109375" style="112" customWidth="1"/>
    <col min="9" max="9" width="32.7109375" style="112" customWidth="1"/>
    <col min="10" max="10" width="36.28125" style="112" customWidth="1"/>
    <col min="11" max="11" width="12.7109375" style="112" customWidth="1"/>
    <col min="12" max="12" width="32.7109375" style="112" customWidth="1"/>
    <col min="13" max="13" width="36.28125" style="112" customWidth="1"/>
    <col min="14" max="14" width="12.7109375" style="112" customWidth="1"/>
    <col min="15" max="16384" width="9.140625" style="112" customWidth="1"/>
  </cols>
  <sheetData>
    <row r="1" spans="1:14" ht="1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4"/>
      <c r="M1" s="110"/>
      <c r="N1" s="111"/>
    </row>
    <row r="2" spans="1:14" ht="1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ht="15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1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1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1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</row>
    <row r="8" spans="1:14" ht="1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1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14.2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ht="36">
      <c r="A12" s="208" t="s">
        <v>45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14"/>
      <c r="M12" s="114"/>
      <c r="N12" s="115"/>
    </row>
    <row r="13" spans="1:14" s="118" customFormat="1" ht="2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94"/>
      <c r="M13" s="194"/>
      <c r="N13" s="195"/>
    </row>
    <row r="14" spans="1:14" ht="21">
      <c r="A14" s="113"/>
      <c r="B14" s="196">
        <f>'Beregningsværktøj - Print'!B18</f>
        <v>2011</v>
      </c>
      <c r="C14" s="197"/>
      <c r="D14" s="198"/>
      <c r="E14" s="196">
        <f>B14+1</f>
        <v>2012</v>
      </c>
      <c r="F14" s="197"/>
      <c r="G14" s="198"/>
      <c r="H14" s="196">
        <f>E14+1</f>
        <v>2013</v>
      </c>
      <c r="I14" s="197"/>
      <c r="J14" s="198"/>
      <c r="K14" s="196">
        <f>H14+1</f>
        <v>2014</v>
      </c>
      <c r="L14" s="197"/>
      <c r="M14" s="198"/>
      <c r="N14" s="115"/>
    </row>
    <row r="15" spans="1:14" ht="21">
      <c r="A15" s="119" t="s">
        <v>65</v>
      </c>
      <c r="B15" s="120" t="s">
        <v>1</v>
      </c>
      <c r="C15" s="121" t="s">
        <v>48</v>
      </c>
      <c r="D15" s="122" t="s">
        <v>54</v>
      </c>
      <c r="E15" s="123" t="s">
        <v>1</v>
      </c>
      <c r="F15" s="124" t="s">
        <v>48</v>
      </c>
      <c r="G15" s="122" t="s">
        <v>54</v>
      </c>
      <c r="H15" s="123" t="s">
        <v>1</v>
      </c>
      <c r="I15" s="121" t="s">
        <v>48</v>
      </c>
      <c r="J15" s="122" t="s">
        <v>54</v>
      </c>
      <c r="K15" s="123" t="s">
        <v>1</v>
      </c>
      <c r="L15" s="121" t="s">
        <v>48</v>
      </c>
      <c r="M15" s="122" t="s">
        <v>54</v>
      </c>
      <c r="N15" s="115"/>
    </row>
    <row r="16" spans="1:14" ht="21">
      <c r="A16" s="125" t="s">
        <v>49</v>
      </c>
      <c r="B16" s="120"/>
      <c r="C16" s="121"/>
      <c r="D16" s="126">
        <f>SUM('Beregningsværktøj - Print'!H38:H42)</f>
        <v>1157500</v>
      </c>
      <c r="E16" s="123"/>
      <c r="F16" s="121"/>
      <c r="G16" s="127"/>
      <c r="H16" s="123"/>
      <c r="I16" s="121"/>
      <c r="J16" s="127"/>
      <c r="K16" s="123"/>
      <c r="L16" s="121"/>
      <c r="M16" s="127"/>
      <c r="N16" s="115"/>
    </row>
    <row r="17" spans="1:14" ht="21">
      <c r="A17" s="125" t="s">
        <v>40</v>
      </c>
      <c r="B17" s="128"/>
      <c r="C17" s="129"/>
      <c r="D17" s="126">
        <f>SUM('Beregningsværktøj - Print'!H39:H43)</f>
        <v>505000</v>
      </c>
      <c r="E17" s="131"/>
      <c r="F17" s="129"/>
      <c r="G17" s="130"/>
      <c r="H17" s="131"/>
      <c r="I17" s="129"/>
      <c r="J17" s="130"/>
      <c r="K17" s="131"/>
      <c r="L17" s="129"/>
      <c r="M17" s="130"/>
      <c r="N17" s="115"/>
    </row>
    <row r="18" spans="1:14" ht="21">
      <c r="A18" s="125" t="s">
        <v>41</v>
      </c>
      <c r="B18" s="128"/>
      <c r="C18" s="129"/>
      <c r="D18" s="126">
        <f>SUM('Beregningsværktøj - Print'!H40:H44)</f>
        <v>17250</v>
      </c>
      <c r="E18" s="131"/>
      <c r="F18" s="129"/>
      <c r="G18" s="129">
        <f>SUM('Beregningsværktøj - Print'!H49:H51)</f>
        <v>91500</v>
      </c>
      <c r="H18" s="131"/>
      <c r="I18" s="129"/>
      <c r="J18" s="130">
        <f>SUM('Beregningsværktøj - Print'!H49:H51)</f>
        <v>91500</v>
      </c>
      <c r="K18" s="131"/>
      <c r="L18" s="129"/>
      <c r="M18" s="130">
        <f>SUM('Beregningsværktøj - Print'!H49:H51)</f>
        <v>91500</v>
      </c>
      <c r="N18" s="115"/>
    </row>
    <row r="19" spans="1:14" ht="21">
      <c r="A19" s="125"/>
      <c r="B19" s="128"/>
      <c r="C19" s="129"/>
      <c r="D19" s="130"/>
      <c r="E19" s="131"/>
      <c r="F19" s="129"/>
      <c r="G19" s="129"/>
      <c r="H19" s="131"/>
      <c r="I19" s="129"/>
      <c r="J19" s="130"/>
      <c r="K19" s="131"/>
      <c r="L19" s="129"/>
      <c r="M19" s="130"/>
      <c r="N19" s="115"/>
    </row>
    <row r="20" spans="1:14" ht="21">
      <c r="A20" s="125"/>
      <c r="B20" s="128"/>
      <c r="C20" s="129"/>
      <c r="D20" s="130"/>
      <c r="E20" s="131"/>
      <c r="F20" s="129"/>
      <c r="G20" s="130"/>
      <c r="H20" s="131"/>
      <c r="I20" s="129"/>
      <c r="J20" s="130"/>
      <c r="K20" s="131"/>
      <c r="L20" s="129"/>
      <c r="M20" s="130"/>
      <c r="N20" s="115"/>
    </row>
    <row r="21" spans="1:14" ht="21">
      <c r="A21" s="119" t="s">
        <v>46</v>
      </c>
      <c r="B21" s="128"/>
      <c r="C21" s="129"/>
      <c r="D21" s="130"/>
      <c r="E21" s="131"/>
      <c r="F21" s="129"/>
      <c r="G21" s="129"/>
      <c r="H21" s="131"/>
      <c r="I21" s="129"/>
      <c r="J21" s="130"/>
      <c r="K21" s="131"/>
      <c r="L21" s="129"/>
      <c r="M21" s="130"/>
      <c r="N21" s="115"/>
    </row>
    <row r="22" spans="1:14" ht="21">
      <c r="A22" s="125" t="s">
        <v>0</v>
      </c>
      <c r="B22" s="128">
        <f>'Beregningsværktøj - Print'!H27</f>
        <v>400</v>
      </c>
      <c r="C22" s="129">
        <f>B22*'Beregningsværktøj - Print'!O27</f>
        <v>630000</v>
      </c>
      <c r="D22" s="130"/>
      <c r="E22" s="131">
        <v>355</v>
      </c>
      <c r="F22" s="129">
        <f>E22*'Beregningsværktøj - Print'!O27</f>
        <v>559125</v>
      </c>
      <c r="G22" s="129"/>
      <c r="H22" s="131">
        <v>345</v>
      </c>
      <c r="I22" s="129">
        <f>H22*'Beregningsværktøj - Print'!O27</f>
        <v>543375</v>
      </c>
      <c r="J22" s="130"/>
      <c r="K22" s="131">
        <v>325</v>
      </c>
      <c r="L22" s="129">
        <f>K22*'Beregningsværktøj - Print'!O27</f>
        <v>511875</v>
      </c>
      <c r="M22" s="130"/>
      <c r="N22" s="115"/>
    </row>
    <row r="23" spans="1:14" ht="21">
      <c r="A23" s="125" t="s">
        <v>10</v>
      </c>
      <c r="B23" s="128">
        <f>'Beregningsværktøj - Print'!H28</f>
        <v>225</v>
      </c>
      <c r="C23" s="129">
        <f>B23*'Beregningsværktøj - Print'!O28</f>
        <v>360000</v>
      </c>
      <c r="D23" s="130"/>
      <c r="E23" s="131">
        <v>180</v>
      </c>
      <c r="F23" s="129">
        <f>E23*'Beregningsværktøj - Print'!O28</f>
        <v>288000</v>
      </c>
      <c r="G23" s="129"/>
      <c r="H23" s="131">
        <v>150</v>
      </c>
      <c r="I23" s="129">
        <f>H23*'Beregningsværktøj - Print'!O28</f>
        <v>240000</v>
      </c>
      <c r="J23" s="130"/>
      <c r="K23" s="131">
        <v>135</v>
      </c>
      <c r="L23" s="129">
        <f>K23*'Beregningsværktøj - Print'!O28</f>
        <v>216000</v>
      </c>
      <c r="M23" s="130"/>
      <c r="N23" s="115"/>
    </row>
    <row r="24" spans="1:14" ht="21">
      <c r="A24" s="125" t="s">
        <v>16</v>
      </c>
      <c r="B24" s="128">
        <f>'Beregningsværktøj - Print'!H29</f>
        <v>125</v>
      </c>
      <c r="C24" s="129">
        <f>B24*'Beregningsværktøj - Print'!O29</f>
        <v>510625</v>
      </c>
      <c r="D24" s="130"/>
      <c r="E24" s="131">
        <v>190</v>
      </c>
      <c r="F24" s="129">
        <f>E24*'Beregningsværktøj - Print'!O29</f>
        <v>776150</v>
      </c>
      <c r="G24" s="129"/>
      <c r="H24" s="131">
        <v>245</v>
      </c>
      <c r="I24" s="129">
        <f>H24*'Beregningsværktøj - Print'!O29</f>
        <v>1000825</v>
      </c>
      <c r="J24" s="130"/>
      <c r="K24" s="131">
        <v>235</v>
      </c>
      <c r="L24" s="129">
        <f>K24*'Beregningsværktøj - Print'!O29</f>
        <v>959975</v>
      </c>
      <c r="M24" s="130"/>
      <c r="N24" s="115"/>
    </row>
    <row r="25" spans="1:14" ht="21">
      <c r="A25" s="125" t="s">
        <v>34</v>
      </c>
      <c r="B25" s="128">
        <f>'Beregningsværktøj - Print'!H30</f>
        <v>0</v>
      </c>
      <c r="C25" s="129">
        <f>B25*'Beregningsværktøj - Print'!O30</f>
        <v>0</v>
      </c>
      <c r="D25" s="132"/>
      <c r="E25" s="131">
        <v>25</v>
      </c>
      <c r="F25" s="129">
        <f>E25*'Beregningsværktøj - Print'!O30</f>
        <v>102125</v>
      </c>
      <c r="G25" s="129"/>
      <c r="H25" s="131">
        <v>10</v>
      </c>
      <c r="I25" s="129">
        <f>H25*'Beregningsværktøj - Print'!O30</f>
        <v>40850</v>
      </c>
      <c r="J25" s="132"/>
      <c r="K25" s="131">
        <v>20</v>
      </c>
      <c r="L25" s="129">
        <f>K25*'Beregningsværktøj - Print'!O30</f>
        <v>81700</v>
      </c>
      <c r="M25" s="132"/>
      <c r="N25" s="115"/>
    </row>
    <row r="26" spans="1:14" ht="21" thickBot="1">
      <c r="A26" s="119" t="s">
        <v>47</v>
      </c>
      <c r="B26" s="134">
        <f>SUM(B22:B25)</f>
        <v>750</v>
      </c>
      <c r="C26" s="135">
        <f>SUM(C22:C25)</f>
        <v>1500625</v>
      </c>
      <c r="D26" s="136">
        <f>SUM(D16:D25)*-1</f>
        <v>-1679750</v>
      </c>
      <c r="E26" s="137">
        <f>SUM(E22:E25)</f>
        <v>750</v>
      </c>
      <c r="F26" s="135">
        <f>SUM(F22:F25)</f>
        <v>1725400</v>
      </c>
      <c r="G26" s="135">
        <f>SUM(G16:G25)*-1</f>
        <v>-91500</v>
      </c>
      <c r="H26" s="137">
        <f>SUM(H22:H25)</f>
        <v>750</v>
      </c>
      <c r="I26" s="135">
        <f>SUM(I22:I25)</f>
        <v>1825050</v>
      </c>
      <c r="J26" s="136">
        <f>SUM(J16:J25)*-1</f>
        <v>-91500</v>
      </c>
      <c r="K26" s="137">
        <f>SUM(K22:K25)</f>
        <v>715</v>
      </c>
      <c r="L26" s="135">
        <f>SUM(L22:L25)</f>
        <v>1769550</v>
      </c>
      <c r="M26" s="136">
        <f>SUM(M16:M25)*-1</f>
        <v>-91500</v>
      </c>
      <c r="N26" s="115"/>
    </row>
    <row r="27" spans="1:14" ht="21" thickTop="1">
      <c r="A27" s="119"/>
      <c r="B27" s="138"/>
      <c r="C27" s="139"/>
      <c r="D27" s="139"/>
      <c r="E27" s="140"/>
      <c r="F27" s="139"/>
      <c r="G27" s="139"/>
      <c r="H27" s="140"/>
      <c r="I27" s="139"/>
      <c r="J27" s="139"/>
      <c r="K27" s="140"/>
      <c r="L27" s="139"/>
      <c r="M27" s="139"/>
      <c r="N27" s="115"/>
    </row>
    <row r="28" spans="1:14" ht="21" thickBot="1">
      <c r="A28" s="141" t="s">
        <v>84</v>
      </c>
      <c r="B28" s="142"/>
      <c r="C28" s="135">
        <f>C26-('Beregningsværktøj - Print'!Q23+'Beregningsværktøj - Print'!Q24-(D26))</f>
        <v>-1366625</v>
      </c>
      <c r="D28" s="136"/>
      <c r="E28" s="142"/>
      <c r="F28" s="135">
        <f>F26-(('Beregningsværktøj - Print'!Q23)+('Forecast - Print'!Q24)-(G26))+C28</f>
        <v>-520225</v>
      </c>
      <c r="G28" s="136"/>
      <c r="H28" s="142"/>
      <c r="I28" s="135">
        <f>I26-(('Beregningsværktøj - Print'!Q23)+('Beregningsværktøj - Print'!Q24)-(J26))+F28</f>
        <v>25825</v>
      </c>
      <c r="J28" s="136"/>
      <c r="K28" s="142"/>
      <c r="L28" s="135">
        <f>L26-(('Beregningsværktøj - Print'!Q23)+('Beregningsværktøj - Print'!Q24)-(M26))+I28</f>
        <v>516375</v>
      </c>
      <c r="M28" s="136"/>
      <c r="N28" s="115"/>
    </row>
    <row r="29" spans="1:14" ht="15" thickTop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93"/>
      <c r="L29" s="114"/>
      <c r="M29" s="114"/>
      <c r="N29" s="115"/>
    </row>
    <row r="30" spans="1:14" ht="14.2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</row>
    <row r="31" spans="1:14" ht="14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14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ht="14.2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4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ht="14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</row>
    <row r="36" spans="1:14" ht="14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4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4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ht="14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</row>
    <row r="40" spans="1:14" ht="14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</row>
    <row r="41" spans="1:14" ht="14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</row>
    <row r="42" spans="1:14" ht="14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1:14" ht="14.2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ht="14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</row>
    <row r="45" spans="1:14" ht="14.2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ht="14.2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4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1:14" ht="14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</row>
    <row r="49" spans="1:14" ht="14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4.2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</row>
    <row r="51" spans="1:14" ht="14.2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</row>
    <row r="52" spans="1:14" ht="14.2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</row>
    <row r="53" spans="1:14" ht="14.2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14" ht="14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14" ht="14.2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</row>
    <row r="56" spans="1:14" ht="14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</row>
    <row r="57" spans="1:14" ht="14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</row>
    <row r="58" spans="1:14" ht="14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</row>
    <row r="59" spans="1:14" ht="14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</row>
    <row r="61" spans="1:14" ht="14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</row>
    <row r="62" spans="1:14" ht="14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</row>
    <row r="63" spans="1:14" ht="14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</row>
    <row r="64" spans="1:14" ht="14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14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</row>
    <row r="66" spans="1:14" ht="14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</row>
    <row r="67" spans="1:14" ht="14.2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</row>
    <row r="68" spans="1:14" ht="14.2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</row>
    <row r="69" spans="1:14" ht="14.2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</row>
    <row r="70" spans="1:14" ht="14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ht="14.2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</row>
    <row r="72" spans="1:14" ht="14.2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</row>
    <row r="73" spans="1:14" ht="14.2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14.2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</row>
    <row r="75" spans="1:14" ht="14.2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</row>
    <row r="76" spans="1:14" ht="14.2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14.2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1:14" ht="14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</row>
    <row r="79" spans="1:14" ht="14.2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</row>
    <row r="80" spans="1:14" ht="14.2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 ht="14.2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5"/>
    </row>
    <row r="82" spans="1:14" ht="14.2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5"/>
    </row>
    <row r="83" spans="1:14" ht="14.2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5"/>
    </row>
    <row r="84" spans="1:14" ht="14.2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</row>
    <row r="85" spans="1:14" ht="14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</row>
    <row r="86" spans="1:14" ht="14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</row>
    <row r="87" spans="1:14" ht="14.2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</row>
    <row r="88" spans="1:14" ht="14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</row>
    <row r="89" spans="1:14" ht="14.2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</row>
    <row r="90" spans="1:14" ht="14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</row>
    <row r="91" spans="1:14" ht="14.2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14.2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</row>
    <row r="93" spans="1:14" ht="14.2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</row>
    <row r="94" spans="1:14" ht="14.2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</row>
    <row r="95" spans="1:14" ht="14.25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</row>
    <row r="96" spans="1:14" ht="14.2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</row>
    <row r="97" spans="1:14" ht="14.2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</row>
    <row r="98" spans="1:14" ht="14.25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</row>
    <row r="99" spans="1:14" ht="14.25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</row>
    <row r="100" spans="1:14" ht="14.25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4.25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</row>
    <row r="102" spans="1:14" ht="14.25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</row>
    <row r="103" spans="1:14" ht="14.2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</row>
    <row r="104" spans="1:14" ht="14.25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1:14" ht="14.25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</row>
    <row r="106" spans="1:14" ht="14.2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</row>
    <row r="107" spans="1:14" ht="14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</row>
    <row r="108" spans="1:14" ht="14.2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</row>
    <row r="109" spans="1:14" ht="14.25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</row>
    <row r="110" spans="1:14" ht="14.2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</row>
    <row r="111" spans="1:14" ht="14.25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</row>
    <row r="112" spans="1:14" ht="14.25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</row>
    <row r="113" spans="1:14" ht="14.2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</row>
    <row r="114" spans="1:14" ht="14.25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</row>
    <row r="115" spans="1:14" ht="14.2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</row>
    <row r="116" spans="1:14" ht="14.25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</row>
    <row r="117" spans="1:14" ht="14.25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</row>
    <row r="118" spans="1:14" ht="14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</row>
    <row r="119" spans="1:14" ht="14.2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</row>
    <row r="120" spans="1:14" ht="14.2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4.2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</row>
    <row r="122" spans="1:14" ht="14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</row>
    <row r="123" spans="1:14" ht="14.25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5"/>
    </row>
    <row r="124" spans="1:14" ht="14.25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5"/>
    </row>
    <row r="125" spans="1:14" ht="14.25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</row>
    <row r="126" spans="1:14" ht="14.2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</row>
    <row r="127" spans="1:14" ht="14.25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5"/>
    </row>
    <row r="128" spans="1:14" ht="14.25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5"/>
    </row>
    <row r="129" spans="1:14" ht="14.2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5"/>
    </row>
    <row r="130" spans="1:14" ht="14.25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5"/>
    </row>
    <row r="131" spans="1:14" ht="14.2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5"/>
    </row>
    <row r="132" spans="1:14" ht="14.25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5"/>
    </row>
    <row r="133" spans="1:14" ht="14.2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5"/>
    </row>
    <row r="134" spans="1:14" ht="14.2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5"/>
    </row>
    <row r="135" spans="1:14" ht="14.2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5"/>
    </row>
  </sheetData>
  <sheetProtection password="DD01" sheet="1" objects="1" scenarios="1" selectLockedCells="1" selectUnlockedCells="1"/>
  <mergeCells count="1">
    <mergeCell ref="A12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Businesscase regneark</dc:title>
  <dc:subject/>
  <dc:creator>Jesper</dc:creator>
  <cp:keywords/>
  <dc:description/>
  <cp:lastModifiedBy>Birthe Stougaard Schøtt</cp:lastModifiedBy>
  <cp:lastPrinted>2011-06-22T09:45:24Z</cp:lastPrinted>
  <dcterms:created xsi:type="dcterms:W3CDTF">2009-03-19T14:24:06Z</dcterms:created>
  <dcterms:modified xsi:type="dcterms:W3CDTF">2013-07-22T09:12:47Z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Revisionsdato">
    <vt:lpwstr>2013-01-29T08:45:00Z</vt:lpwstr>
  </property>
  <property fmtid="{D5CDD505-2E9C-101B-9397-08002B2CF9AE}" pid="4" name="HideInRollups">
    <vt:lpwstr>1</vt:lpwstr>
  </property>
  <property fmtid="{D5CDD505-2E9C-101B-9397-08002B2CF9AE}" pid="5" name="Projekter">
    <vt:lpwstr>648;#Løft Bundlinjen – skab forandring og nå dine mål</vt:lpwstr>
  </property>
  <property fmtid="{D5CDD505-2E9C-101B-9397-08002B2CF9AE}" pid="6" name="HeaderStyleDefinitions">
    <vt:lpwstr/>
  </property>
  <property fmtid="{D5CDD505-2E9C-101B-9397-08002B2CF9AE}" pid="7" name="Ansvarligafdeling">
    <vt:lpwstr>38</vt:lpwstr>
  </property>
  <property fmtid="{D5CDD505-2E9C-101B-9397-08002B2CF9AE}" pid="8" name="Informationsserie">
    <vt:lpwstr/>
  </property>
  <property fmtid="{D5CDD505-2E9C-101B-9397-08002B2CF9AE}" pid="9" name="WebInfoSubjects">
    <vt:lpwstr/>
  </property>
  <property fmtid="{D5CDD505-2E9C-101B-9397-08002B2CF9AE}" pid="10" name="PermalinkID">
    <vt:lpwstr>f7282e63-8dc5-4a3b-91c1-6530c7a4a384</vt:lpwstr>
  </property>
  <property fmtid="{D5CDD505-2E9C-101B-9397-08002B2CF9AE}" pid="11" name="PublishingRollupImage">
    <vt:lpwstr/>
  </property>
  <property fmtid="{D5CDD505-2E9C-101B-9397-08002B2CF9AE}" pid="12" name="Noegleord">
    <vt:lpwstr/>
  </property>
  <property fmtid="{D5CDD505-2E9C-101B-9397-08002B2CF9AE}" pid="13" name="Audience">
    <vt:lpwstr/>
  </property>
  <property fmtid="{D5CDD505-2E9C-101B-9397-08002B2CF9AE}" pid="14" name="Sprogvalg">
    <vt:lpwstr>2</vt:lpwstr>
  </property>
  <property fmtid="{D5CDD505-2E9C-101B-9397-08002B2CF9AE}" pid="15" name="ArticleStartDate">
    <vt:lpwstr>2013-01-29T00:00:00Z</vt:lpwstr>
  </property>
  <property fmtid="{D5CDD505-2E9C-101B-9397-08002B2CF9AE}" pid="16" name="ArticleByLine">
    <vt:lpwstr/>
  </property>
  <property fmtid="{D5CDD505-2E9C-101B-9397-08002B2CF9AE}" pid="17" name="Bekraeftelsesdato">
    <vt:lpwstr>2014-01-15T13:18:15Z</vt:lpwstr>
  </property>
  <property fmtid="{D5CDD505-2E9C-101B-9397-08002B2CF9AE}" pid="18" name="HitCount">
    <vt:lpwstr>0</vt:lpwstr>
  </property>
  <property fmtid="{D5CDD505-2E9C-101B-9397-08002B2CF9AE}" pid="19" name="PublishingImageCaption">
    <vt:lpwstr/>
  </property>
  <property fmtid="{D5CDD505-2E9C-101B-9397-08002B2CF9AE}" pid="20" name="NetSkabelonValue">
    <vt:lpwstr/>
  </property>
  <property fmtid="{D5CDD505-2E9C-101B-9397-08002B2CF9AE}" pid="21" name="PublishingContactEmail">
    <vt:lpwstr/>
  </property>
  <property fmtid="{D5CDD505-2E9C-101B-9397-08002B2CF9AE}" pid="22" name="Arkiveringsdato">
    <vt:lpwstr>2015-01-29T00:00:00Z</vt:lpwstr>
  </property>
  <property fmtid="{D5CDD505-2E9C-101B-9397-08002B2CF9AE}" pid="23" name="GammelURL">
    <vt:lpwstr/>
  </property>
  <property fmtid="{D5CDD505-2E9C-101B-9397-08002B2CF9AE}" pid="24" name="PublishingPageImage">
    <vt:lpwstr/>
  </property>
  <property fmtid="{D5CDD505-2E9C-101B-9397-08002B2CF9AE}" pid="25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re">
    <vt:lpwstr>15669;#i:0e.t|dlbr idp|lcevg@prod.dli</vt:lpwstr>
  </property>
  <property fmtid="{D5CDD505-2E9C-101B-9397-08002B2CF9AE}" pid="27" name="PublishingContactPicture">
    <vt:lpwstr/>
  </property>
  <property fmtid="{D5CDD505-2E9C-101B-9397-08002B2CF9AE}" pid="28" name="Ingen besked ved arkivering">
    <vt:lpwstr>0</vt:lpwstr>
  </property>
  <property fmtid="{D5CDD505-2E9C-101B-9397-08002B2CF9AE}" pid="29" name="IsHiddenFromRollup">
    <vt:lpwstr>1</vt:lpwstr>
  </property>
  <property fmtid="{D5CDD505-2E9C-101B-9397-08002B2CF9AE}" pid="30" name="Rettighedsgruppe">
    <vt:lpwstr>1</vt:lpwstr>
  </property>
  <property fmtid="{D5CDD505-2E9C-101B-9397-08002B2CF9AE}" pid="31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2" name="PublishingContactName">
    <vt:lpwstr/>
  </property>
  <property fmtid="{D5CDD505-2E9C-101B-9397-08002B2CF9AE}" pid="33" name="Comments">
    <vt:lpwstr>Se regnearket.</vt:lpwstr>
  </property>
  <property fmtid="{D5CDD505-2E9C-101B-9397-08002B2CF9AE}" pid="34" name="display_urn:schemas-microsoft-com:office:office#Forfattere">
    <vt:lpwstr>Eva Gleerup (lcevg)</vt:lpwstr>
  </property>
  <property fmtid="{D5CDD505-2E9C-101B-9397-08002B2CF9AE}" pid="35" name="Listekode">
    <vt:lpwstr/>
  </property>
  <property fmtid="{D5CDD505-2E9C-101B-9397-08002B2CF9AE}" pid="36" name="Nummer">
    <vt:lpwstr/>
  </property>
  <property fmtid="{D5CDD505-2E9C-101B-9397-08002B2CF9AE}" pid="37" name="Afsender">
    <vt:lpwstr>2</vt:lpwstr>
  </property>
  <property fmtid="{D5CDD505-2E9C-101B-9397-08002B2CF9AE}" pid="38" name="EnclosureFor">
    <vt:lpwstr/>
  </property>
  <property fmtid="{D5CDD505-2E9C-101B-9397-08002B2CF9AE}" pid="39" name="AllowComments">
    <vt:lpwstr>1</vt:lpwstr>
  </property>
  <property fmtid="{D5CDD505-2E9C-101B-9397-08002B2CF9AE}" pid="40" name="DisplayComments">
    <vt:lpwstr>1</vt:lpwstr>
  </property>
  <property fmtid="{D5CDD505-2E9C-101B-9397-08002B2CF9AE}" pid="41" name="PublishingVariationRelationshipLinkFieldID">
    <vt:lpwstr>, </vt:lpwstr>
  </property>
  <property fmtid="{D5CDD505-2E9C-101B-9397-08002B2CF9AE}" pid="42" name="PublishingVariationGroupID">
    <vt:lpwstr/>
  </property>
  <property fmtid="{D5CDD505-2E9C-101B-9397-08002B2CF9AE}" pid="43" name="_dlc_DocId">
    <vt:lpwstr>LBINFO-3140-55</vt:lpwstr>
  </property>
  <property fmtid="{D5CDD505-2E9C-101B-9397-08002B2CF9AE}" pid="44" name="_dlc_DocIdUrl">
    <vt:lpwstr>https://www.landbrugsinfo.dk/raadgivning/raadgivningsmetoder/_layouts/DocIdRedir.aspx?ID=LBINFO-3140-55, LBINFO-3140-55</vt:lpwstr>
  </property>
  <property fmtid="{D5CDD505-2E9C-101B-9397-08002B2CF9AE}" pid="45" name="_dlc_DocIdItemGuid">
    <vt:lpwstr>c921c1cc-0cd0-4006-a2b2-ad386b738fe8</vt:lpwstr>
  </property>
  <property fmtid="{D5CDD505-2E9C-101B-9397-08002B2CF9AE}" pid="46" name="KnowledgeArticle">
    <vt:lpwstr>0</vt:lpwstr>
  </property>
</Properties>
</file>